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3\24예산 법인보고\"/>
    </mc:Choice>
  </mc:AlternateContent>
  <xr:revisionPtr revIDLastSave="0" documentId="13_ncr:1_{EE18F23E-0341-4B76-B296-A32ACD0059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총괄내역서 " sheetId="3" r:id="rId1"/>
  </sheets>
  <definedNames>
    <definedName name="_xlnm.Print_Area" localSheetId="0">'총괄내역서 '!$A$1:$L$65</definedName>
    <definedName name="_xlnm.Print_Titles" localSheetId="0">'총괄내역서 '!$3:$4</definedName>
  </definedNames>
  <calcPr calcId="181029"/>
</workbook>
</file>

<file path=xl/calcChain.xml><?xml version="1.0" encoding="utf-8"?>
<calcChain xmlns="http://schemas.openxmlformats.org/spreadsheetml/2006/main">
  <c r="F28" i="3" l="1"/>
  <c r="E27" i="3"/>
  <c r="D27" i="3"/>
  <c r="K34" i="3"/>
  <c r="K11" i="3"/>
  <c r="K8" i="3"/>
  <c r="K9" i="3"/>
  <c r="K10" i="3"/>
  <c r="E15" i="3"/>
  <c r="K20" i="3" l="1"/>
  <c r="K24" i="3"/>
  <c r="K19" i="3"/>
  <c r="K18" i="3"/>
  <c r="K38" i="3"/>
  <c r="K36" i="3"/>
  <c r="K35" i="3"/>
  <c r="L21" i="3" l="1"/>
  <c r="F15" i="3" l="1"/>
  <c r="L55" i="3"/>
  <c r="L52" i="3"/>
  <c r="L51" i="3"/>
  <c r="L65" i="3"/>
  <c r="K64" i="3"/>
  <c r="J64" i="3"/>
  <c r="J63" i="3" s="1"/>
  <c r="L62" i="3"/>
  <c r="K61" i="3"/>
  <c r="J61" i="3"/>
  <c r="J60" i="3" s="1"/>
  <c r="L56" i="3"/>
  <c r="L54" i="3"/>
  <c r="L53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6" i="3"/>
  <c r="F36" i="3"/>
  <c r="L35" i="3"/>
  <c r="F35" i="3"/>
  <c r="L34" i="3"/>
  <c r="F33" i="3"/>
  <c r="K32" i="3"/>
  <c r="K31" i="3" s="1"/>
  <c r="J32" i="3"/>
  <c r="J31" i="3" s="1"/>
  <c r="E32" i="3"/>
  <c r="D32" i="3"/>
  <c r="D31" i="3" s="1"/>
  <c r="L30" i="3"/>
  <c r="F30" i="3"/>
  <c r="L29" i="3"/>
  <c r="F29" i="3"/>
  <c r="L27" i="3"/>
  <c r="E26" i="3"/>
  <c r="D26" i="3"/>
  <c r="K26" i="3"/>
  <c r="K25" i="3" s="1"/>
  <c r="J26" i="3"/>
  <c r="J25" i="3" s="1"/>
  <c r="F25" i="3"/>
  <c r="L24" i="3"/>
  <c r="F24" i="3"/>
  <c r="L23" i="3"/>
  <c r="E23" i="3"/>
  <c r="D23" i="3"/>
  <c r="L22" i="3"/>
  <c r="E22" i="3"/>
  <c r="D22" i="3"/>
  <c r="L20" i="3"/>
  <c r="F20" i="3"/>
  <c r="L19" i="3"/>
  <c r="F19" i="3"/>
  <c r="L18" i="3"/>
  <c r="E18" i="3"/>
  <c r="E17" i="3" s="1"/>
  <c r="D18" i="3"/>
  <c r="K17" i="3"/>
  <c r="J17" i="3"/>
  <c r="D17" i="3"/>
  <c r="L16" i="3"/>
  <c r="F16" i="3"/>
  <c r="L15" i="3"/>
  <c r="L14" i="3"/>
  <c r="F14" i="3"/>
  <c r="K13" i="3"/>
  <c r="J13" i="3"/>
  <c r="D13" i="3"/>
  <c r="L12" i="3"/>
  <c r="D12" i="3"/>
  <c r="L11" i="3"/>
  <c r="F11" i="3"/>
  <c r="L10" i="3"/>
  <c r="F10" i="3"/>
  <c r="L9" i="3"/>
  <c r="F9" i="3"/>
  <c r="L8" i="3"/>
  <c r="K7" i="3"/>
  <c r="J7" i="3"/>
  <c r="D7" i="3"/>
  <c r="D6" i="3" s="1"/>
  <c r="E13" i="3" l="1"/>
  <c r="E12" i="3" s="1"/>
  <c r="F12" i="3" s="1"/>
  <c r="J6" i="3"/>
  <c r="J5" i="3" s="1"/>
  <c r="F32" i="3"/>
  <c r="L7" i="3"/>
  <c r="F22" i="3"/>
  <c r="L13" i="3"/>
  <c r="F27" i="3"/>
  <c r="L17" i="3"/>
  <c r="F23" i="3"/>
  <c r="E31" i="3"/>
  <c r="F31" i="3" s="1"/>
  <c r="L61" i="3"/>
  <c r="L64" i="3"/>
  <c r="L25" i="3"/>
  <c r="F26" i="3"/>
  <c r="F18" i="3"/>
  <c r="K6" i="3"/>
  <c r="F17" i="3"/>
  <c r="L31" i="3"/>
  <c r="D5" i="3"/>
  <c r="L26" i="3"/>
  <c r="L32" i="3"/>
  <c r="K63" i="3"/>
  <c r="L63" i="3" s="1"/>
  <c r="K60" i="3"/>
  <c r="L60" i="3" s="1"/>
  <c r="L6" i="3" l="1"/>
  <c r="F13" i="3"/>
  <c r="K5" i="3"/>
  <c r="L5" i="3" s="1"/>
  <c r="F7" i="3"/>
  <c r="E5" i="3"/>
  <c r="F8" i="3" s="1"/>
  <c r="F6" i="3"/>
  <c r="F5" i="3" l="1"/>
</calcChain>
</file>

<file path=xl/sharedStrings.xml><?xml version="1.0" encoding="utf-8"?>
<sst xmlns="http://schemas.openxmlformats.org/spreadsheetml/2006/main" count="122" uniqueCount="84">
  <si>
    <t>세            입</t>
    <phoneticPr fontId="1" type="noConversion"/>
  </si>
  <si>
    <t>세            출</t>
    <phoneticPr fontId="1" type="noConversion"/>
  </si>
  <si>
    <t>관</t>
    <phoneticPr fontId="1" type="noConversion"/>
  </si>
  <si>
    <t>항</t>
    <phoneticPr fontId="1" type="noConversion"/>
  </si>
  <si>
    <t>목</t>
    <phoneticPr fontId="1" type="noConversion"/>
  </si>
  <si>
    <t>총     계</t>
    <phoneticPr fontId="1" type="noConversion"/>
  </si>
  <si>
    <t>사업수입</t>
    <phoneticPr fontId="1" type="noConversion"/>
  </si>
  <si>
    <t>계</t>
    <phoneticPr fontId="1" type="noConversion"/>
  </si>
  <si>
    <t>사무비</t>
    <phoneticPr fontId="1" type="noConversion"/>
  </si>
  <si>
    <t>소 계</t>
    <phoneticPr fontId="1" type="noConversion"/>
  </si>
  <si>
    <t>인건비</t>
    <phoneticPr fontId="1" type="noConversion"/>
  </si>
  <si>
    <t>급여</t>
    <phoneticPr fontId="1" type="noConversion"/>
  </si>
  <si>
    <t>보조금
수  입</t>
    <phoneticPr fontId="1" type="noConversion"/>
  </si>
  <si>
    <t>보조금
수   입</t>
    <phoneticPr fontId="1" type="noConversion"/>
  </si>
  <si>
    <t>후원금
수입</t>
    <phoneticPr fontId="1" type="noConversion"/>
  </si>
  <si>
    <t>업    무
추진비</t>
    <phoneticPr fontId="1" type="noConversion"/>
  </si>
  <si>
    <t>후원금
수   입</t>
    <phoneticPr fontId="1" type="noConversion"/>
  </si>
  <si>
    <t>기관운영비</t>
    <phoneticPr fontId="1" type="noConversion"/>
  </si>
  <si>
    <t>지정후원금</t>
    <phoneticPr fontId="1" type="noConversion"/>
  </si>
  <si>
    <t>회의비</t>
    <phoneticPr fontId="1" type="noConversion"/>
  </si>
  <si>
    <t>비지정후원금</t>
    <phoneticPr fontId="1" type="noConversion"/>
  </si>
  <si>
    <t>운영비</t>
    <phoneticPr fontId="1" type="noConversion"/>
  </si>
  <si>
    <t>전입금</t>
    <phoneticPr fontId="1" type="noConversion"/>
  </si>
  <si>
    <t>여비</t>
    <phoneticPr fontId="1" type="noConversion"/>
  </si>
  <si>
    <t>수용비및수수료</t>
    <phoneticPr fontId="1" type="noConversion"/>
  </si>
  <si>
    <t>법인전입금</t>
    <phoneticPr fontId="1" type="noConversion"/>
  </si>
  <si>
    <t>공공요금</t>
    <phoneticPr fontId="1" type="noConversion"/>
  </si>
  <si>
    <t>이월금</t>
    <phoneticPr fontId="1" type="noConversion"/>
  </si>
  <si>
    <t>제세공과금</t>
    <phoneticPr fontId="1" type="noConversion"/>
  </si>
  <si>
    <t>차량비</t>
    <phoneticPr fontId="1" type="noConversion"/>
  </si>
  <si>
    <t>전년도이월금</t>
    <phoneticPr fontId="1" type="noConversion"/>
  </si>
  <si>
    <t>기타운영비</t>
    <phoneticPr fontId="1" type="noConversion"/>
  </si>
  <si>
    <t>잡수입</t>
    <phoneticPr fontId="1" type="noConversion"/>
  </si>
  <si>
    <t>재  산
조성비</t>
    <phoneticPr fontId="1" type="noConversion"/>
  </si>
  <si>
    <t>시설비</t>
    <phoneticPr fontId="1" type="noConversion"/>
  </si>
  <si>
    <t>기타예금이자수입</t>
    <phoneticPr fontId="1" type="noConversion"/>
  </si>
  <si>
    <t>기타잡수입</t>
    <phoneticPr fontId="1" type="noConversion"/>
  </si>
  <si>
    <t>사업비</t>
    <phoneticPr fontId="1" type="noConversion"/>
  </si>
  <si>
    <t>잡지출</t>
    <phoneticPr fontId="1" type="noConversion"/>
  </si>
  <si>
    <t>기타보조금수입</t>
  </si>
  <si>
    <t>퇴직금및퇴직적립금</t>
  </si>
  <si>
    <t>사회보험부담비용</t>
  </si>
  <si>
    <t>증·감</t>
    <phoneticPr fontId="1" type="noConversion"/>
  </si>
  <si>
    <t>법인전입금(후원금)</t>
    <phoneticPr fontId="1" type="noConversion"/>
  </si>
  <si>
    <t>기타후생경비</t>
  </si>
  <si>
    <t>전년도이월금(후원금)</t>
    <phoneticPr fontId="1" type="noConversion"/>
  </si>
  <si>
    <t>예비비및
기타</t>
    <phoneticPr fontId="1" type="noConversion"/>
  </si>
  <si>
    <t>반환금</t>
    <phoneticPr fontId="1" type="noConversion"/>
  </si>
  <si>
    <t>제수당</t>
    <phoneticPr fontId="1" type="noConversion"/>
  </si>
  <si>
    <t>시도보조금수입</t>
    <phoneticPr fontId="1" type="noConversion"/>
  </si>
  <si>
    <t>불용품매각대</t>
    <phoneticPr fontId="1" type="noConversion"/>
  </si>
  <si>
    <t>시군구보조금수입</t>
    <phoneticPr fontId="1" type="noConversion"/>
  </si>
  <si>
    <t>직책보조비</t>
    <phoneticPr fontId="1" type="noConversion"/>
  </si>
  <si>
    <t>자산취득비</t>
    <phoneticPr fontId="1" type="noConversion"/>
  </si>
  <si>
    <t>시설장비유지비</t>
    <phoneticPr fontId="1" type="noConversion"/>
  </si>
  <si>
    <t>(단위 : 원)</t>
    <phoneticPr fontId="1" type="noConversion"/>
  </si>
  <si>
    <t>방문교육사업비</t>
    <phoneticPr fontId="1" type="noConversion"/>
  </si>
  <si>
    <t>언어발달지원사업비</t>
    <phoneticPr fontId="1" type="noConversion"/>
  </si>
  <si>
    <t>사례관리사업비</t>
    <phoneticPr fontId="1" type="noConversion"/>
  </si>
  <si>
    <t>이중언어가족환경조성사업</t>
    <phoneticPr fontId="1" type="noConversion"/>
  </si>
  <si>
    <t>소통키움사업</t>
    <phoneticPr fontId="1" type="noConversion"/>
  </si>
  <si>
    <t>사회정서사업</t>
    <phoneticPr fontId="1" type="noConversion"/>
  </si>
  <si>
    <t>산모도우미지원사업</t>
    <phoneticPr fontId="1" type="noConversion"/>
  </si>
  <si>
    <t>결혼이주여성취업자격증사업</t>
    <phoneticPr fontId="1" type="noConversion"/>
  </si>
  <si>
    <t>찾아가는어린이집 사업비</t>
    <phoneticPr fontId="1" type="noConversion"/>
  </si>
  <si>
    <t>운전면허취득지원사업</t>
    <phoneticPr fontId="1" type="noConversion"/>
  </si>
  <si>
    <t>종사자특별수당</t>
    <phoneticPr fontId="1" type="noConversion"/>
  </si>
  <si>
    <t>곡성군다문화가족어울한마당</t>
    <phoneticPr fontId="1" type="noConversion"/>
  </si>
  <si>
    <t>종사자수당지원</t>
    <phoneticPr fontId="1" type="noConversion"/>
  </si>
  <si>
    <t>처우개선비</t>
    <phoneticPr fontId="1" type="noConversion"/>
  </si>
  <si>
    <t>법인전입후원금사업비</t>
    <phoneticPr fontId="1" type="noConversion"/>
  </si>
  <si>
    <t>결혼이민자역량강화지원사업</t>
    <phoneticPr fontId="1" type="noConversion"/>
  </si>
  <si>
    <t>아이돌봄지원사업</t>
    <phoneticPr fontId="1" type="noConversion"/>
  </si>
  <si>
    <t>센터기본사업비</t>
    <phoneticPr fontId="1" type="noConversion"/>
  </si>
  <si>
    <t>이월사업비</t>
    <phoneticPr fontId="1" type="noConversion"/>
  </si>
  <si>
    <t>한가원공모사업비</t>
    <phoneticPr fontId="1" type="noConversion"/>
  </si>
  <si>
    <t>친정보내기지원사업</t>
    <phoneticPr fontId="1" type="noConversion"/>
  </si>
  <si>
    <t>다문화가족 더행복힐링프로그램</t>
    <phoneticPr fontId="1" type="noConversion"/>
  </si>
  <si>
    <t>후원금</t>
    <phoneticPr fontId="1" type="noConversion"/>
  </si>
  <si>
    <t>홍보비</t>
    <phoneticPr fontId="1" type="noConversion"/>
  </si>
  <si>
    <r>
      <t>2024년도 세입</t>
    </r>
    <r>
      <rPr>
        <b/>
        <sz val="22"/>
        <rFont val="HY헤드라인M"/>
        <family val="1"/>
        <charset val="129"/>
      </rPr>
      <t>·</t>
    </r>
    <r>
      <rPr>
        <b/>
        <sz val="22"/>
        <rFont val="굴림체"/>
        <family val="3"/>
        <charset val="129"/>
      </rPr>
      <t>세출예산 총괄내역서(기관명:곡성군가족센터)</t>
    </r>
    <phoneticPr fontId="1" type="noConversion"/>
  </si>
  <si>
    <t>2023년도 예산</t>
    <phoneticPr fontId="1" type="noConversion"/>
  </si>
  <si>
    <t>2024년도 예산</t>
    <phoneticPr fontId="1" type="noConversion"/>
  </si>
  <si>
    <t>전년도이월금(법인후원금)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</si>
</sst>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,"/>
    <numFmt numFmtId="177" formatCode="#,##0\ \ ;&quot;△&quot;\ \ \ #,##0\ \ ;0\ \ ;"/>
  </numFmts>
  <fonts count="9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맑은 고딕"/>
      <family val="3"/>
      <charset val="129"/>
      <scheme val="major"/>
    </font>
    <font>
      <sz val="14"/>
      <color rgb="FF0070C0"/>
      <name val="HY헤드라인M"/>
      <family val="1"/>
      <charset val="129"/>
    </font>
    <font>
      <b/>
      <sz val="24"/>
      <name val="굴림체"/>
      <family val="3"/>
      <charset val="129"/>
    </font>
    <font>
      <sz val="12"/>
      <color indexed="8"/>
      <name val="맑은 고딕"/>
      <family val="3"/>
      <charset val="129"/>
      <scheme val="major"/>
    </font>
    <font>
      <sz val="11"/>
      <name val="돋움"/>
      <family val="3"/>
      <charset val="129"/>
    </font>
    <font>
      <b/>
      <sz val="22"/>
      <name val="굴림체"/>
      <family val="3"/>
      <charset val="129"/>
    </font>
    <font>
      <b/>
      <sz val="22"/>
      <name val="HY헤드라인M"/>
      <family val="1"/>
      <charset val="129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6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shrinkToFit="1"/>
    </xf>
    <xf numFmtId="176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left" vertical="center" wrapText="1"/>
    </xf>
    <xf numFmtId="176" fontId="2" fillId="0" borderId="8" xfId="0" applyNumberFormat="1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shrinkToFit="1"/>
    </xf>
    <xf numFmtId="176" fontId="2" fillId="0" borderId="10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 wrapText="1"/>
    </xf>
    <xf numFmtId="176" fontId="2" fillId="0" borderId="12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 shrinkToFit="1"/>
    </xf>
    <xf numFmtId="176" fontId="2" fillId="0" borderId="19" xfId="0" applyNumberFormat="1" applyFont="1" applyBorder="1" applyAlignment="1">
      <alignment horizontal="left" vertical="center" shrinkToFit="1"/>
    </xf>
    <xf numFmtId="176" fontId="2" fillId="0" borderId="19" xfId="0" applyNumberFormat="1" applyFont="1" applyBorder="1" applyAlignment="1">
      <alignment horizontal="left" vertical="center" wrapText="1"/>
    </xf>
    <xf numFmtId="176" fontId="2" fillId="0" borderId="19" xfId="0" applyNumberFormat="1" applyFont="1" applyBorder="1" applyAlignment="1">
      <alignment vertical="center" wrapText="1"/>
    </xf>
    <xf numFmtId="176" fontId="2" fillId="0" borderId="24" xfId="0" applyNumberFormat="1" applyFont="1" applyBorder="1" applyAlignment="1">
      <alignment horizontal="center" vertical="center" wrapText="1"/>
    </xf>
    <xf numFmtId="176" fontId="2" fillId="0" borderId="19" xfId="0" applyNumberFormat="1" applyFont="1" applyBorder="1" applyAlignment="1">
      <alignment horizontal="center" vertical="center" wrapText="1"/>
    </xf>
    <xf numFmtId="176" fontId="2" fillId="0" borderId="25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shrinkToFit="1"/>
    </xf>
    <xf numFmtId="176" fontId="2" fillId="0" borderId="26" xfId="0" applyNumberFormat="1" applyFont="1" applyBorder="1" applyAlignment="1">
      <alignment horizontal="left" vertical="center" wrapText="1"/>
    </xf>
    <xf numFmtId="41" fontId="2" fillId="0" borderId="31" xfId="1" applyFont="1" applyBorder="1" applyAlignment="1">
      <alignment horizontal="right" vertical="center"/>
    </xf>
    <xf numFmtId="41" fontId="5" fillId="0" borderId="19" xfId="1" applyFont="1" applyBorder="1" applyAlignment="1">
      <alignment horizontal="right" vertical="center" shrinkToFit="1"/>
    </xf>
    <xf numFmtId="41" fontId="2" fillId="0" borderId="19" xfId="1" applyFont="1" applyBorder="1" applyAlignment="1">
      <alignment horizontal="right" vertical="center"/>
    </xf>
    <xf numFmtId="41" fontId="2" fillId="0" borderId="16" xfId="1" applyFont="1" applyBorder="1" applyAlignment="1">
      <alignment horizontal="right" vertical="center"/>
    </xf>
    <xf numFmtId="41" fontId="2" fillId="0" borderId="0" xfId="1" applyFont="1" applyAlignment="1">
      <alignment horizontal="right" vertical="center"/>
    </xf>
    <xf numFmtId="41" fontId="2" fillId="0" borderId="1" xfId="1" applyFont="1" applyBorder="1" applyAlignment="1">
      <alignment horizontal="right" vertical="center"/>
    </xf>
    <xf numFmtId="41" fontId="2" fillId="0" borderId="35" xfId="1" applyFont="1" applyBorder="1" applyAlignment="1">
      <alignment horizontal="right" vertical="center"/>
    </xf>
    <xf numFmtId="41" fontId="2" fillId="0" borderId="26" xfId="1" applyFont="1" applyBorder="1" applyAlignment="1">
      <alignment horizontal="right" vertical="center"/>
    </xf>
    <xf numFmtId="177" fontId="2" fillId="0" borderId="34" xfId="1" applyNumberFormat="1" applyFont="1" applyBorder="1" applyAlignment="1">
      <alignment horizontal="right" vertical="center"/>
    </xf>
    <xf numFmtId="177" fontId="2" fillId="0" borderId="17" xfId="1" applyNumberFormat="1" applyFont="1" applyBorder="1" applyAlignment="1">
      <alignment horizontal="right" vertical="center"/>
    </xf>
    <xf numFmtId="177" fontId="2" fillId="0" borderId="20" xfId="1" applyNumberFormat="1" applyFont="1" applyBorder="1" applyAlignment="1">
      <alignment horizontal="right" vertical="center"/>
    </xf>
    <xf numFmtId="177" fontId="2" fillId="0" borderId="19" xfId="1" applyNumberFormat="1" applyFont="1" applyBorder="1" applyAlignment="1">
      <alignment horizontal="right" vertical="center"/>
    </xf>
    <xf numFmtId="177" fontId="2" fillId="0" borderId="32" xfId="1" applyNumberFormat="1" applyFont="1" applyBorder="1" applyAlignment="1">
      <alignment horizontal="right" vertical="center"/>
    </xf>
    <xf numFmtId="177" fontId="5" fillId="0" borderId="19" xfId="1" applyNumberFormat="1" applyFont="1" applyBorder="1" applyAlignment="1">
      <alignment horizontal="right" vertical="center" shrinkToFit="1"/>
    </xf>
    <xf numFmtId="177" fontId="5" fillId="0" borderId="33" xfId="1" applyNumberFormat="1" applyFont="1" applyBorder="1" applyAlignment="1">
      <alignment horizontal="right" vertical="center" shrinkToFit="1"/>
    </xf>
    <xf numFmtId="177" fontId="5" fillId="0" borderId="28" xfId="1" applyNumberFormat="1" applyFont="1" applyBorder="1" applyAlignment="1">
      <alignment horizontal="right" vertical="center" shrinkToFit="1"/>
    </xf>
    <xf numFmtId="177" fontId="2" fillId="0" borderId="0" xfId="1" applyNumberFormat="1" applyFont="1" applyAlignment="1">
      <alignment horizontal="center" vertical="center"/>
    </xf>
    <xf numFmtId="177" fontId="2" fillId="0" borderId="1" xfId="1" applyNumberFormat="1" applyFont="1" applyBorder="1" applyAlignment="1">
      <alignment horizontal="center" vertical="center"/>
    </xf>
    <xf numFmtId="176" fontId="2" fillId="0" borderId="22" xfId="0" applyNumberFormat="1" applyFont="1" applyBorder="1" applyAlignment="1">
      <alignment horizontal="center" vertical="center" wrapText="1"/>
    </xf>
    <xf numFmtId="176" fontId="2" fillId="0" borderId="13" xfId="0" applyNumberFormat="1" applyFont="1" applyBorder="1" applyAlignment="1">
      <alignment horizontal="center" vertical="center" wrapText="1"/>
    </xf>
    <xf numFmtId="176" fontId="2" fillId="0" borderId="19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left" vertical="center" shrinkToFit="1"/>
    </xf>
    <xf numFmtId="41" fontId="2" fillId="0" borderId="0" xfId="1" applyFont="1" applyBorder="1" applyAlignment="1">
      <alignment horizontal="right" vertical="center"/>
    </xf>
    <xf numFmtId="177" fontId="5" fillId="0" borderId="0" xfId="1" applyNumberFormat="1" applyFont="1" applyBorder="1" applyAlignment="1">
      <alignment horizontal="right" vertical="center" shrinkToFit="1"/>
    </xf>
    <xf numFmtId="176" fontId="7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176" fontId="2" fillId="0" borderId="27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176" fontId="2" fillId="0" borderId="36" xfId="0" applyNumberFormat="1" applyFont="1" applyBorder="1" applyAlignment="1">
      <alignment horizontal="center" vertical="center" wrapText="1"/>
    </xf>
    <xf numFmtId="176" fontId="2" fillId="0" borderId="37" xfId="0" applyNumberFormat="1" applyFont="1" applyBorder="1" applyAlignment="1">
      <alignment horizontal="center" vertical="center" wrapText="1"/>
    </xf>
    <xf numFmtId="176" fontId="2" fillId="0" borderId="38" xfId="0" applyNumberFormat="1" applyFont="1" applyBorder="1" applyAlignment="1">
      <alignment horizontal="center" vertical="center" wrapText="1"/>
    </xf>
    <xf numFmtId="176" fontId="2" fillId="0" borderId="29" xfId="0" applyNumberFormat="1" applyFont="1" applyBorder="1" applyAlignment="1">
      <alignment horizontal="center" vertical="center" wrapText="1"/>
    </xf>
    <xf numFmtId="176" fontId="2" fillId="0" borderId="30" xfId="0" applyNumberFormat="1" applyFont="1" applyBorder="1" applyAlignment="1">
      <alignment horizontal="center" vertical="center" wrapText="1"/>
    </xf>
    <xf numFmtId="176" fontId="2" fillId="0" borderId="13" xfId="0" applyNumberFormat="1" applyFont="1" applyBorder="1" applyAlignment="1">
      <alignment horizontal="center" vertical="center" wrapText="1"/>
    </xf>
    <xf numFmtId="176" fontId="2" fillId="0" borderId="21" xfId="0" applyNumberFormat="1" applyFont="1" applyBorder="1" applyAlignment="1">
      <alignment horizontal="center" vertical="center" wrapText="1"/>
    </xf>
    <xf numFmtId="176" fontId="2" fillId="0" borderId="16" xfId="0" applyNumberFormat="1" applyFont="1" applyBorder="1" applyAlignment="1">
      <alignment horizontal="center" vertical="center" wrapText="1"/>
    </xf>
    <xf numFmtId="176" fontId="2" fillId="0" borderId="19" xfId="0" applyNumberFormat="1" applyFont="1" applyBorder="1" applyAlignment="1">
      <alignment horizontal="center" vertical="center" wrapText="1"/>
    </xf>
    <xf numFmtId="176" fontId="2" fillId="0" borderId="23" xfId="0" applyNumberFormat="1" applyFont="1" applyBorder="1" applyAlignment="1">
      <alignment horizontal="center" vertical="center" wrapText="1"/>
    </xf>
    <xf numFmtId="176" fontId="2" fillId="0" borderId="14" xfId="0" applyNumberFormat="1" applyFont="1" applyBorder="1" applyAlignment="1">
      <alignment horizontal="center" vertical="center" wrapText="1"/>
    </xf>
    <xf numFmtId="176" fontId="2" fillId="0" borderId="15" xfId="0" applyNumberFormat="1" applyFont="1" applyBorder="1" applyAlignment="1">
      <alignment horizontal="center" vertical="center" wrapText="1"/>
    </xf>
    <xf numFmtId="176" fontId="2" fillId="0" borderId="18" xfId="0" applyNumberFormat="1" applyFont="1" applyBorder="1" applyAlignment="1">
      <alignment horizontal="center" vertical="center" wrapText="1"/>
    </xf>
    <xf numFmtId="176" fontId="2" fillId="0" borderId="22" xfId="0" applyNumberFormat="1" applyFont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 shrinkToFit="1"/>
    </xf>
    <xf numFmtId="176" fontId="2" fillId="0" borderId="0" xfId="0" applyNumberFormat="1" applyFont="1" applyAlignment="1">
      <alignment horizontal="center" vertical="center" shrinkToFit="1"/>
    </xf>
    <xf numFmtId="176" fontId="2" fillId="0" borderId="26" xfId="0" applyNumberFormat="1" applyFont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4EDC8-196E-4411-96D4-ECA3E6381542}">
  <sheetPr>
    <pageSetUpPr fitToPage="1"/>
  </sheetPr>
  <dimension ref="A1:L69"/>
  <sheetViews>
    <sheetView tabSelected="1" view="pageBreakPreview" zoomScaleNormal="100" zoomScaleSheetLayoutView="100" workbookViewId="0">
      <selection activeCell="J54" sqref="J54"/>
    </sheetView>
  </sheetViews>
  <sheetFormatPr defaultColWidth="4.88671875" defaultRowHeight="20.25" customHeight="1"/>
  <cols>
    <col min="1" max="1" width="8.5546875" style="2" customWidth="1"/>
    <col min="2" max="2" width="9" style="2" customWidth="1"/>
    <col min="3" max="3" width="17.88671875" style="3" customWidth="1"/>
    <col min="4" max="4" width="12.88671875" style="4" customWidth="1"/>
    <col min="5" max="5" width="13.109375" style="4" customWidth="1"/>
    <col min="6" max="6" width="18.77734375" style="1" bestFit="1" customWidth="1"/>
    <col min="7" max="7" width="9.44140625" style="2" customWidth="1"/>
    <col min="8" max="8" width="10" style="2" customWidth="1"/>
    <col min="9" max="9" width="23.44140625" style="5" customWidth="1"/>
    <col min="10" max="10" width="14" style="4" customWidth="1"/>
    <col min="11" max="11" width="16.109375" style="4" customWidth="1"/>
    <col min="12" max="12" width="14.88671875" style="4" bestFit="1" customWidth="1"/>
    <col min="13" max="16384" width="4.88671875" style="1"/>
  </cols>
  <sheetData>
    <row r="1" spans="1:12" ht="73.5" customHeight="1">
      <c r="A1" s="47" t="s">
        <v>80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20.25" customHeight="1" thickBot="1">
      <c r="J2" s="49" t="s">
        <v>55</v>
      </c>
      <c r="K2" s="49"/>
      <c r="L2" s="49"/>
    </row>
    <row r="3" spans="1:12" ht="34.5" customHeight="1">
      <c r="A3" s="50" t="s">
        <v>0</v>
      </c>
      <c r="B3" s="51"/>
      <c r="C3" s="51"/>
      <c r="D3" s="51"/>
      <c r="E3" s="51"/>
      <c r="F3" s="52"/>
      <c r="G3" s="53" t="s">
        <v>1</v>
      </c>
      <c r="H3" s="54"/>
      <c r="I3" s="54"/>
      <c r="J3" s="54"/>
      <c r="K3" s="55"/>
      <c r="L3" s="56"/>
    </row>
    <row r="4" spans="1:12" ht="29.25" customHeight="1" thickBot="1">
      <c r="A4" s="6" t="s">
        <v>2</v>
      </c>
      <c r="B4" s="7" t="s">
        <v>3</v>
      </c>
      <c r="C4" s="8" t="s">
        <v>4</v>
      </c>
      <c r="D4" s="7" t="s">
        <v>81</v>
      </c>
      <c r="E4" s="7" t="s">
        <v>82</v>
      </c>
      <c r="F4" s="9" t="s">
        <v>42</v>
      </c>
      <c r="G4" s="10" t="s">
        <v>2</v>
      </c>
      <c r="H4" s="7" t="s">
        <v>3</v>
      </c>
      <c r="I4" s="7" t="s">
        <v>4</v>
      </c>
      <c r="J4" s="7" t="s">
        <v>81</v>
      </c>
      <c r="K4" s="7" t="s">
        <v>82</v>
      </c>
      <c r="L4" s="11" t="s">
        <v>42</v>
      </c>
    </row>
    <row r="5" spans="1:12" ht="32.25" customHeight="1" thickTop="1">
      <c r="A5" s="57" t="s">
        <v>5</v>
      </c>
      <c r="B5" s="58"/>
      <c r="C5" s="59"/>
      <c r="D5" s="22">
        <f>SUM(D6,D12,D17,D22,D26,D31)</f>
        <v>1569253061</v>
      </c>
      <c r="E5" s="22">
        <f>E6+E12+E17+E22+E26+E31</f>
        <v>1865541320</v>
      </c>
      <c r="F5" s="34">
        <f t="shared" ref="F5:F36" si="0">E5-D5</f>
        <v>296288259</v>
      </c>
      <c r="G5" s="60" t="s">
        <v>5</v>
      </c>
      <c r="H5" s="60"/>
      <c r="I5" s="61"/>
      <c r="J5" s="22">
        <f>SUM(J6,J25,J31,J60,J63)</f>
        <v>1569253061</v>
      </c>
      <c r="K5" s="28">
        <f>SUM(K6,K25,K31,K60,K63)</f>
        <v>1865541320</v>
      </c>
      <c r="L5" s="30">
        <f>K5-J5</f>
        <v>296288259</v>
      </c>
    </row>
    <row r="6" spans="1:12" ht="30.75" customHeight="1">
      <c r="A6" s="62" t="s">
        <v>6</v>
      </c>
      <c r="B6" s="64" t="s">
        <v>7</v>
      </c>
      <c r="C6" s="64"/>
      <c r="D6" s="23">
        <f>D7</f>
        <v>0</v>
      </c>
      <c r="E6" s="23"/>
      <c r="F6" s="35">
        <f t="shared" si="0"/>
        <v>0</v>
      </c>
      <c r="G6" s="65" t="s">
        <v>8</v>
      </c>
      <c r="H6" s="65" t="s">
        <v>7</v>
      </c>
      <c r="I6" s="65"/>
      <c r="J6" s="24">
        <f>SUM(J7,J13,J17)</f>
        <v>623773260</v>
      </c>
      <c r="K6" s="25">
        <f>SUM(K7,K13,K17,)</f>
        <v>699387660</v>
      </c>
      <c r="L6" s="31">
        <f>K6-J6</f>
        <v>75614400</v>
      </c>
    </row>
    <row r="7" spans="1:12" ht="30.75" customHeight="1">
      <c r="A7" s="62"/>
      <c r="B7" s="65" t="s">
        <v>6</v>
      </c>
      <c r="C7" s="12" t="s">
        <v>9</v>
      </c>
      <c r="D7" s="24">
        <f>SUM(D8:D11)</f>
        <v>0</v>
      </c>
      <c r="E7" s="24"/>
      <c r="F7" s="35">
        <f t="shared" si="0"/>
        <v>0</v>
      </c>
      <c r="G7" s="65"/>
      <c r="H7" s="65" t="s">
        <v>10</v>
      </c>
      <c r="I7" s="12" t="s">
        <v>9</v>
      </c>
      <c r="J7" s="24">
        <f>SUM(J8:J12)</f>
        <v>531811560</v>
      </c>
      <c r="K7" s="24">
        <f>SUM(K8:K12)</f>
        <v>631370940</v>
      </c>
      <c r="L7" s="32">
        <f>K7-J7</f>
        <v>99559380</v>
      </c>
    </row>
    <row r="8" spans="1:12" ht="30.75" customHeight="1">
      <c r="A8" s="62"/>
      <c r="B8" s="65"/>
      <c r="C8" s="13"/>
      <c r="D8" s="24"/>
      <c r="E8" s="24"/>
      <c r="F8" s="35">
        <f t="shared" si="0"/>
        <v>0</v>
      </c>
      <c r="G8" s="65"/>
      <c r="H8" s="65"/>
      <c r="I8" s="14" t="s">
        <v>11</v>
      </c>
      <c r="J8" s="24">
        <v>420522780</v>
      </c>
      <c r="K8" s="25">
        <f>442341920+786240-25693680+75827520</f>
        <v>493262000</v>
      </c>
      <c r="L8" s="32">
        <f t="shared" ref="L8:L65" si="1">K8-J8</f>
        <v>72739220</v>
      </c>
    </row>
    <row r="9" spans="1:12" ht="30.75" customHeight="1">
      <c r="A9" s="62"/>
      <c r="B9" s="65"/>
      <c r="C9" s="13"/>
      <c r="D9" s="24"/>
      <c r="E9" s="24"/>
      <c r="F9" s="35">
        <f t="shared" si="0"/>
        <v>0</v>
      </c>
      <c r="G9" s="65"/>
      <c r="H9" s="65"/>
      <c r="I9" s="14" t="s">
        <v>48</v>
      </c>
      <c r="J9" s="24">
        <v>32791420</v>
      </c>
      <c r="K9" s="25">
        <f>33684490+7582780</f>
        <v>41267270</v>
      </c>
      <c r="L9" s="32">
        <f t="shared" si="1"/>
        <v>8475850</v>
      </c>
    </row>
    <row r="10" spans="1:12" ht="30.75" customHeight="1">
      <c r="A10" s="62"/>
      <c r="B10" s="65"/>
      <c r="C10" s="13"/>
      <c r="D10" s="24"/>
      <c r="E10" s="24"/>
      <c r="F10" s="35">
        <f t="shared" si="0"/>
        <v>0</v>
      </c>
      <c r="G10" s="65"/>
      <c r="H10" s="65"/>
      <c r="I10" s="14" t="s">
        <v>40</v>
      </c>
      <c r="J10" s="24">
        <v>36540750</v>
      </c>
      <c r="K10" s="25">
        <f>39610920-2490000+7372080</f>
        <v>44493000</v>
      </c>
      <c r="L10" s="32">
        <f t="shared" si="1"/>
        <v>7952250</v>
      </c>
    </row>
    <row r="11" spans="1:12" ht="30.75" customHeight="1">
      <c r="A11" s="63"/>
      <c r="B11" s="65"/>
      <c r="C11" s="13"/>
      <c r="D11" s="24"/>
      <c r="E11" s="24"/>
      <c r="F11" s="35">
        <f t="shared" si="0"/>
        <v>0</v>
      </c>
      <c r="G11" s="65"/>
      <c r="H11" s="65"/>
      <c r="I11" s="14" t="s">
        <v>41</v>
      </c>
      <c r="J11" s="24">
        <v>41956610</v>
      </c>
      <c r="K11" s="25">
        <f>46231800+1550-3119040+9234360</f>
        <v>52348670</v>
      </c>
      <c r="L11" s="32">
        <f t="shared" si="1"/>
        <v>10392060</v>
      </c>
    </row>
    <row r="12" spans="1:12" ht="30.75" customHeight="1">
      <c r="A12" s="66" t="s">
        <v>12</v>
      </c>
      <c r="B12" s="65" t="s">
        <v>7</v>
      </c>
      <c r="C12" s="65"/>
      <c r="D12" s="24">
        <f>SUM(D14:D16)</f>
        <v>1493070000</v>
      </c>
      <c r="E12" s="24">
        <f>SUM(E13)</f>
        <v>1849347000</v>
      </c>
      <c r="F12" s="35">
        <f t="shared" si="0"/>
        <v>356277000</v>
      </c>
      <c r="G12" s="65"/>
      <c r="H12" s="65"/>
      <c r="I12" s="14" t="s">
        <v>44</v>
      </c>
      <c r="J12" s="24"/>
      <c r="K12" s="25"/>
      <c r="L12" s="32">
        <f t="shared" si="1"/>
        <v>0</v>
      </c>
    </row>
    <row r="13" spans="1:12" ht="30.75" customHeight="1">
      <c r="A13" s="62"/>
      <c r="B13" s="65" t="s">
        <v>13</v>
      </c>
      <c r="C13" s="12" t="s">
        <v>9</v>
      </c>
      <c r="D13" s="24">
        <f>SUM(D14:D16)</f>
        <v>1493070000</v>
      </c>
      <c r="E13" s="24">
        <f>SUM(E14:E16)</f>
        <v>1849347000</v>
      </c>
      <c r="F13" s="35">
        <f t="shared" si="0"/>
        <v>356277000</v>
      </c>
      <c r="G13" s="65"/>
      <c r="H13" s="65" t="s">
        <v>15</v>
      </c>
      <c r="I13" s="12" t="s">
        <v>9</v>
      </c>
      <c r="J13" s="24">
        <f>SUM(J14:J16)</f>
        <v>5700000</v>
      </c>
      <c r="K13" s="25">
        <f>SUM(K14:K16)</f>
        <v>5700000</v>
      </c>
      <c r="L13" s="32">
        <f t="shared" si="1"/>
        <v>0</v>
      </c>
    </row>
    <row r="14" spans="1:12" ht="30.75" customHeight="1">
      <c r="A14" s="62"/>
      <c r="B14" s="65"/>
      <c r="C14" s="13" t="s">
        <v>49</v>
      </c>
      <c r="D14" s="24">
        <v>20928000</v>
      </c>
      <c r="E14" s="24">
        <v>20928000</v>
      </c>
      <c r="F14" s="35">
        <f>E14-D14</f>
        <v>0</v>
      </c>
      <c r="G14" s="65"/>
      <c r="H14" s="65"/>
      <c r="I14" s="14" t="s">
        <v>17</v>
      </c>
      <c r="J14" s="24">
        <v>3200000</v>
      </c>
      <c r="K14" s="25">
        <v>3200000</v>
      </c>
      <c r="L14" s="32">
        <f t="shared" si="1"/>
        <v>0</v>
      </c>
    </row>
    <row r="15" spans="1:12" ht="30.75" customHeight="1">
      <c r="A15" s="62"/>
      <c r="B15" s="65"/>
      <c r="C15" s="13" t="s">
        <v>51</v>
      </c>
      <c r="D15" s="24">
        <v>1472142000</v>
      </c>
      <c r="E15" s="24">
        <f>812242000+660000000-100000+160000000+3605000+47064000-37018000+182626000</f>
        <v>1828419000</v>
      </c>
      <c r="F15" s="35">
        <f>E15-D15</f>
        <v>356277000</v>
      </c>
      <c r="G15" s="65"/>
      <c r="H15" s="65"/>
      <c r="I15" s="14" t="s">
        <v>52</v>
      </c>
      <c r="J15" s="24"/>
      <c r="K15" s="25"/>
      <c r="L15" s="32">
        <f>K15-J15</f>
        <v>0</v>
      </c>
    </row>
    <row r="16" spans="1:12" ht="30.75" customHeight="1">
      <c r="A16" s="62"/>
      <c r="B16" s="65"/>
      <c r="C16" s="13" t="s">
        <v>39</v>
      </c>
      <c r="D16" s="24"/>
      <c r="E16" s="24"/>
      <c r="F16" s="35">
        <f t="shared" si="0"/>
        <v>0</v>
      </c>
      <c r="G16" s="65"/>
      <c r="H16" s="65"/>
      <c r="I16" s="14" t="s">
        <v>19</v>
      </c>
      <c r="J16" s="24">
        <v>2500000</v>
      </c>
      <c r="K16" s="25">
        <v>2500000</v>
      </c>
      <c r="L16" s="32">
        <f>K16-J16</f>
        <v>0</v>
      </c>
    </row>
    <row r="17" spans="1:12" ht="30.75" customHeight="1">
      <c r="A17" s="66" t="s">
        <v>14</v>
      </c>
      <c r="B17" s="65" t="s">
        <v>7</v>
      </c>
      <c r="C17" s="65"/>
      <c r="D17" s="24">
        <f>SUM(D19:D20)</f>
        <v>47200000</v>
      </c>
      <c r="E17" s="24">
        <f>SUM(E18)</f>
        <v>0</v>
      </c>
      <c r="F17" s="35">
        <f t="shared" si="0"/>
        <v>-47200000</v>
      </c>
      <c r="G17" s="65"/>
      <c r="H17" s="65" t="s">
        <v>21</v>
      </c>
      <c r="I17" s="12" t="s">
        <v>9</v>
      </c>
      <c r="J17" s="24">
        <f>SUM(J18:J24)</f>
        <v>86261700</v>
      </c>
      <c r="K17" s="25">
        <f>SUM(K18:K24)</f>
        <v>62316720</v>
      </c>
      <c r="L17" s="32">
        <f t="shared" ref="L17:L53" si="2">K17-J17</f>
        <v>-23944980</v>
      </c>
    </row>
    <row r="18" spans="1:12" ht="30.75" customHeight="1">
      <c r="A18" s="62"/>
      <c r="B18" s="65" t="s">
        <v>16</v>
      </c>
      <c r="C18" s="12" t="s">
        <v>9</v>
      </c>
      <c r="D18" s="24">
        <f>SUM(D19:D20)</f>
        <v>47200000</v>
      </c>
      <c r="E18" s="24">
        <f>SUM(E19:E20)</f>
        <v>0</v>
      </c>
      <c r="F18" s="35">
        <f t="shared" si="0"/>
        <v>-47200000</v>
      </c>
      <c r="G18" s="65"/>
      <c r="H18" s="65"/>
      <c r="I18" s="14" t="s">
        <v>23</v>
      </c>
      <c r="J18" s="24">
        <v>20107240</v>
      </c>
      <c r="K18" s="25">
        <f>17418000-630000-1800000</f>
        <v>14988000</v>
      </c>
      <c r="L18" s="32">
        <f t="shared" si="2"/>
        <v>-5119240</v>
      </c>
    </row>
    <row r="19" spans="1:12" ht="30.75" customHeight="1">
      <c r="A19" s="62"/>
      <c r="B19" s="65"/>
      <c r="C19" s="13" t="s">
        <v>18</v>
      </c>
      <c r="D19" s="24">
        <v>47200000</v>
      </c>
      <c r="E19" s="24"/>
      <c r="F19" s="35">
        <f t="shared" si="0"/>
        <v>-47200000</v>
      </c>
      <c r="G19" s="65"/>
      <c r="H19" s="65"/>
      <c r="I19" s="14" t="s">
        <v>24</v>
      </c>
      <c r="J19" s="24">
        <v>22886240</v>
      </c>
      <c r="K19" s="25">
        <f>16431900+1287000-813180</f>
        <v>16905720</v>
      </c>
      <c r="L19" s="32">
        <f t="shared" si="2"/>
        <v>-5980520</v>
      </c>
    </row>
    <row r="20" spans="1:12" ht="30.75" customHeight="1">
      <c r="A20" s="63"/>
      <c r="B20" s="65"/>
      <c r="C20" s="13" t="s">
        <v>20</v>
      </c>
      <c r="D20" s="24"/>
      <c r="E20" s="24"/>
      <c r="F20" s="35">
        <f t="shared" si="0"/>
        <v>0</v>
      </c>
      <c r="G20" s="65"/>
      <c r="H20" s="65"/>
      <c r="I20" s="14" t="s">
        <v>26</v>
      </c>
      <c r="J20" s="24">
        <v>10543510</v>
      </c>
      <c r="K20" s="25">
        <f>11120660-1200000</f>
        <v>9920660</v>
      </c>
      <c r="L20" s="32">
        <f t="shared" si="2"/>
        <v>-622850</v>
      </c>
    </row>
    <row r="21" spans="1:12" ht="30.75" customHeight="1">
      <c r="A21" s="41"/>
      <c r="B21" s="17"/>
      <c r="C21" s="13"/>
      <c r="D21" s="24"/>
      <c r="E21" s="24"/>
      <c r="F21" s="35"/>
      <c r="G21" s="65"/>
      <c r="H21" s="65"/>
      <c r="I21" s="14" t="s">
        <v>79</v>
      </c>
      <c r="J21" s="24">
        <v>800000</v>
      </c>
      <c r="K21" s="25"/>
      <c r="L21" s="32">
        <f t="shared" si="2"/>
        <v>-800000</v>
      </c>
    </row>
    <row r="22" spans="1:12" ht="30.75" customHeight="1">
      <c r="A22" s="66" t="s">
        <v>22</v>
      </c>
      <c r="B22" s="65" t="s">
        <v>7</v>
      </c>
      <c r="C22" s="65"/>
      <c r="D22" s="24">
        <f>SUM(D24:D25)</f>
        <v>15000000</v>
      </c>
      <c r="E22" s="24">
        <f>SUM(E24:E25)</f>
        <v>15000000</v>
      </c>
      <c r="F22" s="35">
        <f t="shared" si="0"/>
        <v>0</v>
      </c>
      <c r="G22" s="65"/>
      <c r="H22" s="65"/>
      <c r="I22" s="14" t="s">
        <v>28</v>
      </c>
      <c r="J22" s="24">
        <v>3587230</v>
      </c>
      <c r="K22" s="25">
        <v>3279340</v>
      </c>
      <c r="L22" s="32">
        <f t="shared" si="2"/>
        <v>-307890</v>
      </c>
    </row>
    <row r="23" spans="1:12" ht="30.75" customHeight="1">
      <c r="A23" s="62"/>
      <c r="B23" s="65" t="s">
        <v>22</v>
      </c>
      <c r="C23" s="12" t="s">
        <v>9</v>
      </c>
      <c r="D23" s="24">
        <f>SUM(D24:D25)</f>
        <v>15000000</v>
      </c>
      <c r="E23" s="24">
        <f>SUM(E24:E25)</f>
        <v>15000000</v>
      </c>
      <c r="F23" s="35">
        <f t="shared" si="0"/>
        <v>0</v>
      </c>
      <c r="G23" s="65"/>
      <c r="H23" s="65"/>
      <c r="I23" s="14" t="s">
        <v>29</v>
      </c>
      <c r="J23" s="24">
        <v>4700000</v>
      </c>
      <c r="K23" s="25">
        <v>4700000</v>
      </c>
      <c r="L23" s="32">
        <f t="shared" si="2"/>
        <v>0</v>
      </c>
    </row>
    <row r="24" spans="1:12" ht="30.75" customHeight="1">
      <c r="A24" s="62"/>
      <c r="B24" s="65"/>
      <c r="C24" s="13" t="s">
        <v>25</v>
      </c>
      <c r="D24" s="24">
        <v>7500000</v>
      </c>
      <c r="E24" s="24">
        <v>7500000</v>
      </c>
      <c r="F24" s="35">
        <f t="shared" si="0"/>
        <v>0</v>
      </c>
      <c r="G24" s="65"/>
      <c r="H24" s="65"/>
      <c r="I24" s="14" t="s">
        <v>31</v>
      </c>
      <c r="J24" s="24">
        <v>23637480</v>
      </c>
      <c r="K24" s="25">
        <f>15657000-1019000-445000-1070000-600000</f>
        <v>12523000</v>
      </c>
      <c r="L24" s="32">
        <f t="shared" si="2"/>
        <v>-11114480</v>
      </c>
    </row>
    <row r="25" spans="1:12" ht="30.75" customHeight="1">
      <c r="A25" s="63"/>
      <c r="B25" s="65"/>
      <c r="C25" s="13" t="s">
        <v>43</v>
      </c>
      <c r="D25" s="24">
        <v>7500000</v>
      </c>
      <c r="E25" s="24">
        <v>7500000</v>
      </c>
      <c r="F25" s="35">
        <f t="shared" si="0"/>
        <v>0</v>
      </c>
      <c r="G25" s="65" t="s">
        <v>33</v>
      </c>
      <c r="H25" s="65" t="s">
        <v>7</v>
      </c>
      <c r="I25" s="65"/>
      <c r="J25" s="24">
        <f>J26</f>
        <v>1000000</v>
      </c>
      <c r="K25" s="24">
        <f>K26</f>
        <v>1000000</v>
      </c>
      <c r="L25" s="32">
        <f t="shared" si="2"/>
        <v>0</v>
      </c>
    </row>
    <row r="26" spans="1:12" ht="30.75" customHeight="1">
      <c r="A26" s="66" t="s">
        <v>27</v>
      </c>
      <c r="B26" s="65" t="s">
        <v>7</v>
      </c>
      <c r="C26" s="65"/>
      <c r="D26" s="24">
        <f>SUM(D27)</f>
        <v>13792071</v>
      </c>
      <c r="E26" s="24">
        <f t="shared" ref="E26:E31" si="3">SUM(E27)</f>
        <v>1003330</v>
      </c>
      <c r="F26" s="35">
        <f t="shared" si="0"/>
        <v>-12788741</v>
      </c>
      <c r="G26" s="65"/>
      <c r="H26" s="65" t="s">
        <v>34</v>
      </c>
      <c r="I26" s="12" t="s">
        <v>9</v>
      </c>
      <c r="J26" s="24">
        <f>SUM(J27:J30)</f>
        <v>1000000</v>
      </c>
      <c r="K26" s="24">
        <f>SUM(K27:K30)</f>
        <v>1000000</v>
      </c>
      <c r="L26" s="32">
        <f t="shared" si="2"/>
        <v>0</v>
      </c>
    </row>
    <row r="27" spans="1:12" ht="30.75" customHeight="1">
      <c r="A27" s="62"/>
      <c r="B27" s="65" t="s">
        <v>27</v>
      </c>
      <c r="C27" s="12" t="s">
        <v>9</v>
      </c>
      <c r="D27" s="24">
        <f>D28+D29+D30</f>
        <v>13792071</v>
      </c>
      <c r="E27" s="24">
        <f>E28+E29+E30</f>
        <v>1003330</v>
      </c>
      <c r="F27" s="35">
        <f t="shared" si="0"/>
        <v>-12788741</v>
      </c>
      <c r="G27" s="65"/>
      <c r="H27" s="65"/>
      <c r="I27" s="14" t="s">
        <v>34</v>
      </c>
      <c r="J27" s="24"/>
      <c r="K27" s="24"/>
      <c r="L27" s="33">
        <f t="shared" si="2"/>
        <v>0</v>
      </c>
    </row>
    <row r="28" spans="1:12" ht="30.75" customHeight="1">
      <c r="A28" s="62"/>
      <c r="B28" s="65"/>
      <c r="C28" s="12" t="s">
        <v>83</v>
      </c>
      <c r="D28" s="24">
        <v>1030761</v>
      </c>
      <c r="E28" s="24">
        <v>404078</v>
      </c>
      <c r="F28" s="35">
        <f>E28-D28</f>
        <v>-626683</v>
      </c>
      <c r="G28" s="65"/>
      <c r="H28" s="65"/>
      <c r="I28" s="14"/>
      <c r="J28" s="24"/>
      <c r="K28" s="24"/>
      <c r="L28" s="33"/>
    </row>
    <row r="29" spans="1:12" ht="30.75" customHeight="1">
      <c r="A29" s="62"/>
      <c r="B29" s="65"/>
      <c r="C29" s="13" t="s">
        <v>30</v>
      </c>
      <c r="D29" s="24">
        <v>1442682</v>
      </c>
      <c r="E29" s="24">
        <v>221897</v>
      </c>
      <c r="F29" s="35">
        <f t="shared" si="0"/>
        <v>-1220785</v>
      </c>
      <c r="G29" s="65"/>
      <c r="H29" s="65"/>
      <c r="I29" s="15" t="s">
        <v>53</v>
      </c>
      <c r="J29" s="24"/>
      <c r="K29" s="24"/>
      <c r="L29" s="33">
        <f t="shared" si="2"/>
        <v>0</v>
      </c>
    </row>
    <row r="30" spans="1:12" ht="30.75" customHeight="1">
      <c r="A30" s="62"/>
      <c r="B30" s="65"/>
      <c r="C30" s="13" t="s">
        <v>45</v>
      </c>
      <c r="D30" s="24">
        <v>11318628</v>
      </c>
      <c r="E30" s="24">
        <v>377355</v>
      </c>
      <c r="F30" s="35">
        <f t="shared" si="0"/>
        <v>-10941273</v>
      </c>
      <c r="G30" s="65"/>
      <c r="H30" s="65"/>
      <c r="I30" s="15" t="s">
        <v>54</v>
      </c>
      <c r="J30" s="24">
        <v>1000000</v>
      </c>
      <c r="K30" s="24">
        <v>1000000</v>
      </c>
      <c r="L30" s="33">
        <f t="shared" si="2"/>
        <v>0</v>
      </c>
    </row>
    <row r="31" spans="1:12" ht="30.75" customHeight="1">
      <c r="A31" s="62" t="s">
        <v>32</v>
      </c>
      <c r="B31" s="67" t="s">
        <v>7</v>
      </c>
      <c r="C31" s="68"/>
      <c r="D31" s="25">
        <f>SUM(D32)</f>
        <v>190990</v>
      </c>
      <c r="E31" s="25">
        <f t="shared" si="3"/>
        <v>190990</v>
      </c>
      <c r="F31" s="36">
        <f t="shared" si="0"/>
        <v>0</v>
      </c>
      <c r="G31" s="69" t="s">
        <v>37</v>
      </c>
      <c r="H31" s="64" t="s">
        <v>7</v>
      </c>
      <c r="I31" s="64"/>
      <c r="J31" s="25">
        <f>J32</f>
        <v>944288811</v>
      </c>
      <c r="K31" s="24">
        <f>K32</f>
        <v>1164962670</v>
      </c>
      <c r="L31" s="33">
        <f t="shared" si="2"/>
        <v>220673859</v>
      </c>
    </row>
    <row r="32" spans="1:12" ht="30.75" customHeight="1">
      <c r="A32" s="62"/>
      <c r="B32" s="69" t="s">
        <v>32</v>
      </c>
      <c r="C32" s="12" t="s">
        <v>9</v>
      </c>
      <c r="D32" s="24">
        <f>SUM(D33:D36)</f>
        <v>190990</v>
      </c>
      <c r="E32" s="24">
        <f>SUM(E33:E36)</f>
        <v>190990</v>
      </c>
      <c r="F32" s="37">
        <f t="shared" si="0"/>
        <v>0</v>
      </c>
      <c r="G32" s="70"/>
      <c r="H32" s="69" t="s">
        <v>37</v>
      </c>
      <c r="I32" s="12" t="s">
        <v>9</v>
      </c>
      <c r="J32" s="24">
        <f>SUM(J33:J56)</f>
        <v>944288811</v>
      </c>
      <c r="K32" s="24">
        <f>SUM(K33:K56)</f>
        <v>1164962670</v>
      </c>
      <c r="L32" s="33">
        <f t="shared" si="2"/>
        <v>220673859</v>
      </c>
    </row>
    <row r="33" spans="1:12" ht="30.75" customHeight="1">
      <c r="A33" s="62"/>
      <c r="B33" s="70"/>
      <c r="C33" s="13" t="s">
        <v>50</v>
      </c>
      <c r="D33" s="24"/>
      <c r="E33" s="24"/>
      <c r="F33" s="37">
        <f t="shared" si="0"/>
        <v>0</v>
      </c>
      <c r="G33" s="70"/>
      <c r="H33" s="70"/>
      <c r="I33" s="14"/>
      <c r="J33" s="24"/>
      <c r="K33" s="24"/>
      <c r="L33" s="33"/>
    </row>
    <row r="34" spans="1:12" ht="30.75" customHeight="1">
      <c r="A34" s="62"/>
      <c r="B34" s="70"/>
      <c r="C34" s="13"/>
      <c r="D34" s="24"/>
      <c r="E34" s="24"/>
      <c r="F34" s="37"/>
      <c r="G34" s="70"/>
      <c r="H34" s="70"/>
      <c r="I34" s="14" t="s">
        <v>73</v>
      </c>
      <c r="J34" s="24">
        <v>48600000</v>
      </c>
      <c r="K34" s="24">
        <f>47153000+82609260</f>
        <v>129762260</v>
      </c>
      <c r="L34" s="32">
        <f t="shared" si="2"/>
        <v>81162260</v>
      </c>
    </row>
    <row r="35" spans="1:12" ht="30.75" customHeight="1">
      <c r="A35" s="62"/>
      <c r="B35" s="70"/>
      <c r="C35" s="13" t="s">
        <v>35</v>
      </c>
      <c r="D35" s="24">
        <v>90990</v>
      </c>
      <c r="E35" s="24">
        <v>90990</v>
      </c>
      <c r="F35" s="37">
        <f t="shared" si="0"/>
        <v>0</v>
      </c>
      <c r="G35" s="70"/>
      <c r="H35" s="70"/>
      <c r="I35" s="14" t="s">
        <v>56</v>
      </c>
      <c r="J35" s="24">
        <v>2300000</v>
      </c>
      <c r="K35" s="24">
        <f>300000+6448000</f>
        <v>6748000</v>
      </c>
      <c r="L35" s="32">
        <f t="shared" si="2"/>
        <v>4448000</v>
      </c>
    </row>
    <row r="36" spans="1:12" ht="30.75" customHeight="1">
      <c r="A36" s="63"/>
      <c r="B36" s="64"/>
      <c r="C36" s="13" t="s">
        <v>36</v>
      </c>
      <c r="D36" s="24">
        <v>100000</v>
      </c>
      <c r="E36" s="24">
        <v>100000</v>
      </c>
      <c r="F36" s="37">
        <f t="shared" si="0"/>
        <v>0</v>
      </c>
      <c r="G36" s="70"/>
      <c r="H36" s="70"/>
      <c r="I36" s="14" t="s">
        <v>57</v>
      </c>
      <c r="J36" s="24">
        <v>1300000</v>
      </c>
      <c r="K36" s="24">
        <f>737280+1250000</f>
        <v>1987280</v>
      </c>
      <c r="L36" s="32">
        <f t="shared" si="2"/>
        <v>687280</v>
      </c>
    </row>
    <row r="37" spans="1:12" ht="30.75" customHeight="1">
      <c r="A37" s="16"/>
      <c r="C37" s="44"/>
      <c r="D37" s="45"/>
      <c r="E37" s="45"/>
      <c r="F37" s="46"/>
      <c r="G37" s="70"/>
      <c r="H37" s="70"/>
      <c r="I37" s="14" t="s">
        <v>58</v>
      </c>
      <c r="J37" s="24">
        <v>1894090</v>
      </c>
      <c r="K37" s="24"/>
      <c r="L37" s="32"/>
    </row>
    <row r="38" spans="1:12" ht="30.75" customHeight="1">
      <c r="A38" s="16"/>
      <c r="D38" s="26"/>
      <c r="E38" s="26"/>
      <c r="F38" s="38"/>
      <c r="G38" s="70"/>
      <c r="H38" s="70"/>
      <c r="I38" s="14" t="s">
        <v>59</v>
      </c>
      <c r="J38" s="24">
        <v>3315980</v>
      </c>
      <c r="K38" s="24">
        <f>2409800+38079000</f>
        <v>40488800</v>
      </c>
      <c r="L38" s="32">
        <f t="shared" si="2"/>
        <v>37172820</v>
      </c>
    </row>
    <row r="39" spans="1:12" ht="30.75" customHeight="1">
      <c r="A39" s="16"/>
      <c r="D39" s="26"/>
      <c r="E39" s="26"/>
      <c r="F39" s="38"/>
      <c r="G39" s="70"/>
      <c r="H39" s="70"/>
      <c r="I39" s="14" t="s">
        <v>60</v>
      </c>
      <c r="J39" s="24">
        <v>498670</v>
      </c>
      <c r="K39" s="24"/>
      <c r="L39" s="32">
        <f t="shared" si="2"/>
        <v>-498670</v>
      </c>
    </row>
    <row r="40" spans="1:12" ht="30.75" customHeight="1">
      <c r="A40" s="16"/>
      <c r="D40" s="26"/>
      <c r="E40" s="26"/>
      <c r="F40" s="38"/>
      <c r="G40" s="70"/>
      <c r="H40" s="70"/>
      <c r="I40" s="14" t="s">
        <v>61</v>
      </c>
      <c r="J40" s="24">
        <v>33000000</v>
      </c>
      <c r="K40" s="24">
        <v>33000000</v>
      </c>
      <c r="L40" s="32">
        <f t="shared" si="2"/>
        <v>0</v>
      </c>
    </row>
    <row r="41" spans="1:12" ht="30.75" customHeight="1">
      <c r="A41" s="16"/>
      <c r="D41" s="26"/>
      <c r="E41" s="26"/>
      <c r="F41" s="38"/>
      <c r="G41" s="70"/>
      <c r="H41" s="70"/>
      <c r="I41" s="14" t="s">
        <v>62</v>
      </c>
      <c r="J41" s="24">
        <v>4368000</v>
      </c>
      <c r="K41" s="24">
        <v>4368000</v>
      </c>
      <c r="L41" s="32">
        <f t="shared" si="2"/>
        <v>0</v>
      </c>
    </row>
    <row r="42" spans="1:12" ht="30.75" customHeight="1">
      <c r="A42" s="16"/>
      <c r="D42" s="26"/>
      <c r="E42" s="26"/>
      <c r="F42" s="38"/>
      <c r="G42" s="70"/>
      <c r="H42" s="70"/>
      <c r="I42" s="14" t="s">
        <v>63</v>
      </c>
      <c r="J42" s="24">
        <v>13000000</v>
      </c>
      <c r="K42" s="24">
        <v>13000000</v>
      </c>
      <c r="L42" s="32">
        <f t="shared" si="2"/>
        <v>0</v>
      </c>
    </row>
    <row r="43" spans="1:12" ht="30.75" customHeight="1">
      <c r="A43" s="16"/>
      <c r="D43" s="26"/>
      <c r="E43" s="26"/>
      <c r="F43" s="38"/>
      <c r="G43" s="70"/>
      <c r="H43" s="70"/>
      <c r="I43" s="14" t="s">
        <v>64</v>
      </c>
      <c r="J43" s="24">
        <v>3600000</v>
      </c>
      <c r="K43" s="24">
        <v>3600000</v>
      </c>
      <c r="L43" s="32">
        <f t="shared" si="2"/>
        <v>0</v>
      </c>
    </row>
    <row r="44" spans="1:12" ht="30.75" customHeight="1">
      <c r="A44" s="16"/>
      <c r="D44" s="26"/>
      <c r="E44" s="26"/>
      <c r="F44" s="38"/>
      <c r="G44" s="70"/>
      <c r="H44" s="70"/>
      <c r="I44" s="14" t="s">
        <v>65</v>
      </c>
      <c r="J44" s="24">
        <v>1200000</v>
      </c>
      <c r="K44" s="24">
        <v>1200000</v>
      </c>
      <c r="L44" s="32">
        <f t="shared" si="2"/>
        <v>0</v>
      </c>
    </row>
    <row r="45" spans="1:12" ht="30.75" customHeight="1">
      <c r="A45" s="16"/>
      <c r="D45" s="26"/>
      <c r="E45" s="26"/>
      <c r="F45" s="38"/>
      <c r="G45" s="40"/>
      <c r="H45" s="40"/>
      <c r="I45" s="14" t="s">
        <v>66</v>
      </c>
      <c r="J45" s="24">
        <v>12960000</v>
      </c>
      <c r="K45" s="24">
        <v>12960000</v>
      </c>
      <c r="L45" s="32">
        <f t="shared" si="2"/>
        <v>0</v>
      </c>
    </row>
    <row r="46" spans="1:12" ht="30.75" customHeight="1">
      <c r="A46" s="16"/>
      <c r="D46" s="26"/>
      <c r="E46" s="26"/>
      <c r="F46" s="38"/>
      <c r="G46" s="40"/>
      <c r="H46" s="40"/>
      <c r="I46" s="14" t="s">
        <v>67</v>
      </c>
      <c r="J46" s="24">
        <v>15000000</v>
      </c>
      <c r="K46" s="24">
        <v>15000000</v>
      </c>
      <c r="L46" s="32">
        <f t="shared" si="2"/>
        <v>0</v>
      </c>
    </row>
    <row r="47" spans="1:12" ht="30.75" customHeight="1">
      <c r="A47" s="16"/>
      <c r="D47" s="26"/>
      <c r="E47" s="26"/>
      <c r="F47" s="38"/>
      <c r="G47" s="40"/>
      <c r="H47" s="40"/>
      <c r="I47" s="14" t="s">
        <v>68</v>
      </c>
      <c r="J47" s="24">
        <v>10100000</v>
      </c>
      <c r="K47" s="24">
        <v>10100000</v>
      </c>
      <c r="L47" s="32">
        <f t="shared" si="2"/>
        <v>0</v>
      </c>
    </row>
    <row r="48" spans="1:12" ht="30.75" customHeight="1">
      <c r="A48" s="16"/>
      <c r="D48" s="26"/>
      <c r="E48" s="26"/>
      <c r="F48" s="38"/>
      <c r="G48" s="40"/>
      <c r="H48" s="40"/>
      <c r="I48" s="14" t="s">
        <v>69</v>
      </c>
      <c r="J48" s="24">
        <v>8640000</v>
      </c>
      <c r="K48" s="24">
        <v>8640000</v>
      </c>
      <c r="L48" s="32">
        <f t="shared" si="2"/>
        <v>0</v>
      </c>
    </row>
    <row r="49" spans="1:12" ht="30.75" customHeight="1">
      <c r="A49" s="16"/>
      <c r="D49" s="26"/>
      <c r="E49" s="26"/>
      <c r="F49" s="38"/>
      <c r="G49" s="40"/>
      <c r="H49" s="40"/>
      <c r="I49" s="14" t="s">
        <v>70</v>
      </c>
      <c r="J49" s="24">
        <v>4020000</v>
      </c>
      <c r="K49" s="24"/>
      <c r="L49" s="32">
        <f t="shared" si="2"/>
        <v>-4020000</v>
      </c>
    </row>
    <row r="50" spans="1:12" ht="30.75" customHeight="1">
      <c r="A50" s="16"/>
      <c r="D50" s="26"/>
      <c r="E50" s="26"/>
      <c r="F50" s="38"/>
      <c r="G50" s="40"/>
      <c r="H50" s="40"/>
      <c r="I50" s="14" t="s">
        <v>71</v>
      </c>
      <c r="J50" s="24">
        <v>15500000</v>
      </c>
      <c r="K50" s="24">
        <v>15500000</v>
      </c>
      <c r="L50" s="32">
        <f t="shared" si="2"/>
        <v>0</v>
      </c>
    </row>
    <row r="51" spans="1:12" ht="30.75" customHeight="1">
      <c r="A51" s="16"/>
      <c r="D51" s="26"/>
      <c r="E51" s="26"/>
      <c r="F51" s="38"/>
      <c r="G51" s="40"/>
      <c r="H51" s="40"/>
      <c r="I51" s="14" t="s">
        <v>76</v>
      </c>
      <c r="J51" s="24">
        <v>28000000</v>
      </c>
      <c r="K51" s="24">
        <v>28000000</v>
      </c>
      <c r="L51" s="32">
        <f t="shared" si="2"/>
        <v>0</v>
      </c>
    </row>
    <row r="52" spans="1:12" ht="30.75" customHeight="1">
      <c r="A52" s="16"/>
      <c r="D52" s="26"/>
      <c r="E52" s="26"/>
      <c r="F52" s="38"/>
      <c r="G52" s="40"/>
      <c r="H52" s="40"/>
      <c r="I52" s="14" t="s">
        <v>77</v>
      </c>
      <c r="J52" s="24">
        <v>16000000</v>
      </c>
      <c r="K52" s="24">
        <v>16000000</v>
      </c>
      <c r="L52" s="32">
        <f t="shared" si="2"/>
        <v>0</v>
      </c>
    </row>
    <row r="53" spans="1:12" ht="30.75" customHeight="1">
      <c r="A53" s="16"/>
      <c r="D53" s="26"/>
      <c r="E53" s="26"/>
      <c r="F53" s="38"/>
      <c r="G53" s="40"/>
      <c r="H53" s="40"/>
      <c r="I53" s="14" t="s">
        <v>74</v>
      </c>
      <c r="J53" s="24">
        <v>13792071</v>
      </c>
      <c r="K53" s="24">
        <v>1003330</v>
      </c>
      <c r="L53" s="32">
        <f t="shared" si="2"/>
        <v>-12788741</v>
      </c>
    </row>
    <row r="54" spans="1:12" ht="30.75" customHeight="1">
      <c r="A54" s="16"/>
      <c r="D54" s="26"/>
      <c r="E54" s="26"/>
      <c r="F54" s="38"/>
      <c r="G54" s="40"/>
      <c r="H54" s="40"/>
      <c r="I54" s="14" t="s">
        <v>75</v>
      </c>
      <c r="J54" s="24">
        <v>45100000</v>
      </c>
      <c r="K54" s="24"/>
      <c r="L54" s="32">
        <f>K54-J54</f>
        <v>-45100000</v>
      </c>
    </row>
    <row r="55" spans="1:12" ht="30.75" customHeight="1">
      <c r="A55" s="16"/>
      <c r="D55" s="26"/>
      <c r="E55" s="26"/>
      <c r="F55" s="38"/>
      <c r="G55" s="40"/>
      <c r="H55" s="40"/>
      <c r="I55" s="14" t="s">
        <v>78</v>
      </c>
      <c r="J55" s="24">
        <v>2100000</v>
      </c>
      <c r="K55" s="24"/>
      <c r="L55" s="32">
        <f>K55-J55</f>
        <v>-2100000</v>
      </c>
    </row>
    <row r="56" spans="1:12" ht="30.75" customHeight="1">
      <c r="A56" s="16"/>
      <c r="D56" s="26"/>
      <c r="E56" s="26"/>
      <c r="F56" s="38"/>
      <c r="G56" s="40"/>
      <c r="H56" s="40"/>
      <c r="I56" s="14" t="s">
        <v>72</v>
      </c>
      <c r="J56" s="24">
        <v>660000000</v>
      </c>
      <c r="K56" s="24">
        <v>823605000</v>
      </c>
      <c r="L56" s="32">
        <f>K56-J56</f>
        <v>163605000</v>
      </c>
    </row>
    <row r="57" spans="1:12" ht="30.75" customHeight="1">
      <c r="A57" s="16"/>
      <c r="D57" s="26"/>
      <c r="E57" s="26"/>
      <c r="F57" s="38"/>
      <c r="G57" s="40"/>
      <c r="H57" s="40"/>
      <c r="I57" s="14"/>
      <c r="J57" s="24"/>
      <c r="K57" s="24"/>
      <c r="L57" s="32"/>
    </row>
    <row r="58" spans="1:12" ht="30.75" customHeight="1">
      <c r="A58" s="16"/>
      <c r="D58" s="26"/>
      <c r="E58" s="26"/>
      <c r="F58" s="38"/>
      <c r="G58" s="40"/>
      <c r="H58" s="40"/>
      <c r="I58" s="14"/>
      <c r="J58" s="24"/>
      <c r="K58" s="24"/>
      <c r="L58" s="32"/>
    </row>
    <row r="59" spans="1:12" ht="30.75" customHeight="1">
      <c r="A59" s="16"/>
      <c r="D59" s="26"/>
      <c r="E59" s="26"/>
      <c r="F59" s="38"/>
      <c r="G59" s="40"/>
      <c r="H59" s="40"/>
      <c r="I59" s="42"/>
      <c r="J59" s="42"/>
      <c r="K59" s="42"/>
      <c r="L59" s="43"/>
    </row>
    <row r="60" spans="1:12" ht="30.75" customHeight="1">
      <c r="A60" s="16"/>
      <c r="D60" s="26"/>
      <c r="E60" s="26"/>
      <c r="F60" s="38"/>
      <c r="G60" s="65" t="s">
        <v>38</v>
      </c>
      <c r="H60" s="65" t="s">
        <v>7</v>
      </c>
      <c r="I60" s="65"/>
      <c r="J60" s="24">
        <f>J61</f>
        <v>190990</v>
      </c>
      <c r="K60" s="24">
        <f>K61</f>
        <v>190990</v>
      </c>
      <c r="L60" s="32">
        <f t="shared" si="1"/>
        <v>0</v>
      </c>
    </row>
    <row r="61" spans="1:12" ht="30.75" customHeight="1">
      <c r="A61" s="16"/>
      <c r="D61" s="26"/>
      <c r="E61" s="26"/>
      <c r="F61" s="38"/>
      <c r="G61" s="65"/>
      <c r="H61" s="65" t="s">
        <v>38</v>
      </c>
      <c r="I61" s="17" t="s">
        <v>9</v>
      </c>
      <c r="J61" s="24">
        <f>SUM(J62:J62)</f>
        <v>190990</v>
      </c>
      <c r="K61" s="24">
        <f>SUM(K62:K62)</f>
        <v>190990</v>
      </c>
      <c r="L61" s="32">
        <f t="shared" si="1"/>
        <v>0</v>
      </c>
    </row>
    <row r="62" spans="1:12" ht="30.75" customHeight="1">
      <c r="A62" s="16"/>
      <c r="D62" s="26"/>
      <c r="E62" s="26"/>
      <c r="F62" s="38"/>
      <c r="G62" s="65"/>
      <c r="H62" s="65"/>
      <c r="I62" s="14" t="s">
        <v>38</v>
      </c>
      <c r="J62" s="24">
        <v>190990</v>
      </c>
      <c r="K62" s="24">
        <v>190990</v>
      </c>
      <c r="L62" s="32">
        <f t="shared" si="1"/>
        <v>0</v>
      </c>
    </row>
    <row r="63" spans="1:12" ht="30.75" customHeight="1">
      <c r="A63" s="16"/>
      <c r="D63" s="26"/>
      <c r="E63" s="26"/>
      <c r="F63" s="38"/>
      <c r="G63" s="65" t="s">
        <v>46</v>
      </c>
      <c r="H63" s="65" t="s">
        <v>7</v>
      </c>
      <c r="I63" s="65"/>
      <c r="J63" s="24">
        <f>SUM(J64)</f>
        <v>0</v>
      </c>
      <c r="K63" s="24">
        <f>K64</f>
        <v>0</v>
      </c>
      <c r="L63" s="32">
        <f t="shared" si="1"/>
        <v>0</v>
      </c>
    </row>
    <row r="64" spans="1:12" ht="30.75" customHeight="1">
      <c r="A64" s="16"/>
      <c r="D64" s="26"/>
      <c r="E64" s="26"/>
      <c r="F64" s="38"/>
      <c r="G64" s="65"/>
      <c r="H64" s="65" t="s">
        <v>46</v>
      </c>
      <c r="I64" s="17" t="s">
        <v>9</v>
      </c>
      <c r="J64" s="24">
        <f>SUM(J65:J65)</f>
        <v>0</v>
      </c>
      <c r="K64" s="24">
        <f>SUM(K65:K65)</f>
        <v>0</v>
      </c>
      <c r="L64" s="32">
        <f t="shared" si="1"/>
        <v>0</v>
      </c>
    </row>
    <row r="65" spans="1:12" ht="30.75" customHeight="1" thickBot="1">
      <c r="A65" s="18"/>
      <c r="B65" s="19"/>
      <c r="C65" s="20"/>
      <c r="D65" s="27"/>
      <c r="E65" s="27"/>
      <c r="F65" s="39"/>
      <c r="G65" s="73"/>
      <c r="H65" s="73"/>
      <c r="I65" s="21" t="s">
        <v>47</v>
      </c>
      <c r="J65" s="29"/>
      <c r="K65" s="29"/>
      <c r="L65" s="32">
        <f t="shared" si="1"/>
        <v>0</v>
      </c>
    </row>
    <row r="67" spans="1:12" ht="20.25" customHeight="1">
      <c r="C67" s="71"/>
      <c r="D67" s="72"/>
      <c r="E67" s="72"/>
      <c r="F67" s="72"/>
      <c r="G67" s="72"/>
      <c r="H67" s="72"/>
      <c r="I67" s="72"/>
      <c r="J67" s="72"/>
    </row>
    <row r="68" spans="1:12" ht="20.25" customHeight="1">
      <c r="C68" s="72"/>
      <c r="D68" s="72"/>
      <c r="E68" s="72"/>
      <c r="F68" s="72"/>
      <c r="G68" s="72"/>
      <c r="H68" s="72"/>
      <c r="I68" s="72"/>
      <c r="J68" s="72"/>
    </row>
    <row r="69" spans="1:12" ht="20.25" customHeight="1">
      <c r="C69" s="72"/>
      <c r="D69" s="72"/>
      <c r="E69" s="72"/>
      <c r="F69" s="72"/>
      <c r="G69" s="72"/>
      <c r="H69" s="72"/>
      <c r="I69" s="72"/>
      <c r="J69" s="72"/>
    </row>
  </sheetData>
  <mergeCells count="42">
    <mergeCell ref="C67:J69"/>
    <mergeCell ref="G60:G62"/>
    <mergeCell ref="H60:I60"/>
    <mergeCell ref="H61:H62"/>
    <mergeCell ref="G63:G65"/>
    <mergeCell ref="H63:I63"/>
    <mergeCell ref="H64:H65"/>
    <mergeCell ref="A31:A36"/>
    <mergeCell ref="B31:C31"/>
    <mergeCell ref="G31:G44"/>
    <mergeCell ref="H31:I31"/>
    <mergeCell ref="B32:B36"/>
    <mergeCell ref="H32:H44"/>
    <mergeCell ref="B23:B25"/>
    <mergeCell ref="G25:G30"/>
    <mergeCell ref="H25:I25"/>
    <mergeCell ref="A26:A30"/>
    <mergeCell ref="B26:C26"/>
    <mergeCell ref="H26:H30"/>
    <mergeCell ref="B27:B30"/>
    <mergeCell ref="A6:A11"/>
    <mergeCell ref="B6:C6"/>
    <mergeCell ref="G6:G24"/>
    <mergeCell ref="H6:I6"/>
    <mergeCell ref="B7:B11"/>
    <mergeCell ref="H7:H12"/>
    <mergeCell ref="A12:A16"/>
    <mergeCell ref="B12:C12"/>
    <mergeCell ref="B13:B16"/>
    <mergeCell ref="H13:H16"/>
    <mergeCell ref="A17:A20"/>
    <mergeCell ref="B17:C17"/>
    <mergeCell ref="H17:H24"/>
    <mergeCell ref="B18:B20"/>
    <mergeCell ref="A22:A25"/>
    <mergeCell ref="B22:C22"/>
    <mergeCell ref="A1:L1"/>
    <mergeCell ref="J2:L2"/>
    <mergeCell ref="A3:F3"/>
    <mergeCell ref="G3:L3"/>
    <mergeCell ref="A5:C5"/>
    <mergeCell ref="G5:I5"/>
  </mergeCells>
  <phoneticPr fontId="1" type="noConversion"/>
  <pageMargins left="0.49510416666666668" right="0.23622047244094491" top="0.70866141732283472" bottom="0.59055118110236227" header="0.31496062992125984" footer="0.31496062992125984"/>
  <pageSetup paperSize="9" scale="49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총괄내역서 </vt:lpstr>
      <vt:lpstr>'총괄내역서 '!Print_Area</vt:lpstr>
      <vt:lpstr>'총괄내역서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김지숙</dc:creator>
  <cp:lastModifiedBy>유진 심</cp:lastModifiedBy>
  <cp:lastPrinted>2024-01-26T07:57:04Z</cp:lastPrinted>
  <dcterms:created xsi:type="dcterms:W3CDTF">2014-11-25T09:03:46Z</dcterms:created>
  <dcterms:modified xsi:type="dcterms:W3CDTF">2024-01-26T07:57:31Z</dcterms:modified>
</cp:coreProperties>
</file>