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2024\법인 23결산\"/>
    </mc:Choice>
  </mc:AlternateContent>
  <xr:revisionPtr revIDLastSave="0" documentId="13_ncr:1_{4B412DD0-8A13-41C5-B5F7-BF87BE146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표 (2)" sheetId="2" r:id="rId1"/>
  </sheets>
  <definedNames>
    <definedName name="_xlnm.Print_Titles" localSheetId="0">'총괄표 (2)'!$3:$4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2" l="1"/>
  <c r="L54" i="2"/>
  <c r="L53" i="2"/>
  <c r="L52" i="2"/>
  <c r="L50" i="2"/>
  <c r="J5" i="2" l="1"/>
  <c r="K24" i="2"/>
  <c r="K19" i="2"/>
  <c r="K16" i="2"/>
  <c r="K51" i="2"/>
  <c r="K38" i="2"/>
  <c r="K37" i="2"/>
  <c r="K36" i="2"/>
  <c r="K47" i="2" l="1"/>
  <c r="L63" i="2"/>
  <c r="L62" i="2"/>
  <c r="K61" i="2"/>
  <c r="K60" i="2" s="1"/>
  <c r="J61" i="2"/>
  <c r="J60" i="2" s="1"/>
  <c r="L59" i="2"/>
  <c r="K58" i="2"/>
  <c r="K57" i="2" s="1"/>
  <c r="J58" i="2"/>
  <c r="K56" i="2"/>
  <c r="L56" i="2" s="1"/>
  <c r="L55" i="2"/>
  <c r="L51" i="2"/>
  <c r="L49" i="2"/>
  <c r="L48" i="2"/>
  <c r="L46" i="2"/>
  <c r="L45" i="2"/>
  <c r="L44" i="2"/>
  <c r="L42" i="2"/>
  <c r="L41" i="2"/>
  <c r="L40" i="2"/>
  <c r="L39" i="2"/>
  <c r="L38" i="2"/>
  <c r="L37" i="2"/>
  <c r="L36" i="2"/>
  <c r="L35" i="2"/>
  <c r="L34" i="2"/>
  <c r="F34" i="2"/>
  <c r="L33" i="2"/>
  <c r="F33" i="2"/>
  <c r="L32" i="2"/>
  <c r="F32" i="2"/>
  <c r="J31" i="2"/>
  <c r="E31" i="2"/>
  <c r="D31" i="2"/>
  <c r="D30" i="2" s="1"/>
  <c r="L29" i="2"/>
  <c r="F29" i="2"/>
  <c r="L28" i="2"/>
  <c r="F28" i="2"/>
  <c r="L27" i="2"/>
  <c r="F27" i="2"/>
  <c r="K26" i="2"/>
  <c r="J26" i="2"/>
  <c r="J25" i="2" s="1"/>
  <c r="F26" i="2"/>
  <c r="E25" i="2"/>
  <c r="D25" i="2"/>
  <c r="L24" i="2"/>
  <c r="E24" i="2"/>
  <c r="D24" i="2"/>
  <c r="F24" i="2" s="1"/>
  <c r="L23" i="2"/>
  <c r="F23" i="2"/>
  <c r="L22" i="2"/>
  <c r="F22" i="2"/>
  <c r="L21" i="2"/>
  <c r="E21" i="2"/>
  <c r="D21" i="2"/>
  <c r="L20" i="2"/>
  <c r="E20" i="2"/>
  <c r="D20" i="2"/>
  <c r="L19" i="2"/>
  <c r="F19" i="2"/>
  <c r="L18" i="2"/>
  <c r="F18" i="2"/>
  <c r="K17" i="2"/>
  <c r="J17" i="2"/>
  <c r="E17" i="2"/>
  <c r="D17" i="2"/>
  <c r="L16" i="2"/>
  <c r="E16" i="2"/>
  <c r="D16" i="2"/>
  <c r="F16" i="2" s="1"/>
  <c r="L15" i="2"/>
  <c r="F15" i="2"/>
  <c r="K14" i="2"/>
  <c r="J14" i="2"/>
  <c r="E14" i="2"/>
  <c r="F14" i="2" s="1"/>
  <c r="L13" i="2"/>
  <c r="F13" i="2"/>
  <c r="K12" i="2"/>
  <c r="L12" i="2" s="1"/>
  <c r="F12" i="2"/>
  <c r="K11" i="2"/>
  <c r="L11" i="2" s="1"/>
  <c r="D11" i="2"/>
  <c r="L10" i="2"/>
  <c r="D10" i="2"/>
  <c r="K9" i="2"/>
  <c r="L9" i="2" s="1"/>
  <c r="F9" i="2"/>
  <c r="K8" i="2"/>
  <c r="L8" i="2" s="1"/>
  <c r="F8" i="2"/>
  <c r="J7" i="2"/>
  <c r="E7" i="2"/>
  <c r="F7" i="2" s="1"/>
  <c r="E6" i="2"/>
  <c r="F6" i="2" s="1"/>
  <c r="F17" i="2" l="1"/>
  <c r="F31" i="2"/>
  <c r="K31" i="2"/>
  <c r="K30" i="2" s="1"/>
  <c r="L17" i="2"/>
  <c r="L47" i="2"/>
  <c r="L14" i="2"/>
  <c r="F25" i="2"/>
  <c r="L58" i="2"/>
  <c r="L61" i="2"/>
  <c r="E10" i="2"/>
  <c r="F10" i="2" s="1"/>
  <c r="E11" i="2"/>
  <c r="F11" i="2" s="1"/>
  <c r="L26" i="2"/>
  <c r="E30" i="2"/>
  <c r="F30" i="2" s="1"/>
  <c r="J6" i="2"/>
  <c r="F20" i="2"/>
  <c r="F21" i="2"/>
  <c r="L60" i="2"/>
  <c r="K25" i="2"/>
  <c r="L25" i="2" s="1"/>
  <c r="K7" i="2"/>
  <c r="K6" i="2" s="1"/>
  <c r="K5" i="2" s="1"/>
  <c r="J57" i="2"/>
  <c r="L57" i="2" s="1"/>
  <c r="D5" i="2"/>
  <c r="J30" i="2"/>
  <c r="L30" i="2" s="1"/>
  <c r="L31" i="2" l="1"/>
  <c r="E5" i="2"/>
  <c r="F5" i="2" s="1"/>
  <c r="L7" i="2"/>
  <c r="L6" i="2"/>
  <c r="L5" i="2" l="1"/>
</calcChain>
</file>

<file path=xl/sharedStrings.xml><?xml version="1.0" encoding="utf-8"?>
<sst xmlns="http://schemas.openxmlformats.org/spreadsheetml/2006/main" count="129" uniqueCount="93">
  <si>
    <t>(단위 : 원)</t>
    <phoneticPr fontId="8" type="noConversion"/>
  </si>
  <si>
    <t>세            입</t>
    <phoneticPr fontId="8" type="noConversion"/>
  </si>
  <si>
    <t>세            출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</si>
  <si>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</si>
  <si>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</si>
  <si>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</si>
  <si>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총     계</t>
    <phoneticPr fontId="8" type="noConversion"/>
  </si>
  <si>
    <t>사업수입</t>
    <phoneticPr fontId="8" type="noConversion"/>
  </si>
  <si>
    <t>계</t>
    <phoneticPr fontId="8" type="noConversion"/>
  </si>
  <si>
    <t>사무비</t>
    <phoneticPr fontId="8" type="noConversion"/>
  </si>
  <si>
    <t>소 계</t>
    <phoneticPr fontId="8" type="noConversion"/>
  </si>
  <si>
    <t>인건비</t>
    <phoneticPr fontId="8" type="noConversion"/>
  </si>
  <si>
    <t>급여</t>
    <phoneticPr fontId="8" type="noConversion"/>
  </si>
  <si>
    <t>일용잡금</t>
    <phoneticPr fontId="8" type="noConversion"/>
  </si>
  <si>
    <t>보조금
수  입</t>
    <phoneticPr fontId="8" type="noConversion"/>
  </si>
  <si>
    <t>제수당(종사자특별수당포함)</t>
    <phoneticPr fontId="8" type="noConversion"/>
  </si>
  <si>
    <t>보조금
수   입</t>
    <phoneticPr fontId="8" type="noConversion"/>
  </si>
  <si>
    <t>퇴직금및퇴직적립금</t>
    <phoneticPr fontId="8" type="noConversion"/>
  </si>
  <si>
    <t>사회보험부담비용</t>
    <phoneticPr fontId="8" type="noConversion"/>
  </si>
  <si>
    <t>기타후생경비</t>
    <phoneticPr fontId="8" type="noConversion"/>
  </si>
  <si>
    <t>업    무
추진비</t>
    <phoneticPr fontId="8" type="noConversion"/>
  </si>
  <si>
    <t>기관운영비</t>
    <phoneticPr fontId="8" type="noConversion"/>
  </si>
  <si>
    <t>회의비</t>
    <phoneticPr fontId="8" type="noConversion"/>
  </si>
  <si>
    <t>운영비</t>
    <phoneticPr fontId="8" type="noConversion"/>
  </si>
  <si>
    <t>후원금
수입</t>
    <phoneticPr fontId="8" type="noConversion"/>
  </si>
  <si>
    <t>여비</t>
    <phoneticPr fontId="8" type="noConversion"/>
  </si>
  <si>
    <t>후원금
수   입</t>
    <phoneticPr fontId="8" type="noConversion"/>
  </si>
  <si>
    <t>수용비및수수료</t>
    <phoneticPr fontId="8" type="noConversion"/>
  </si>
  <si>
    <t>지정후원금</t>
    <phoneticPr fontId="8" type="noConversion"/>
  </si>
  <si>
    <t>공공요금</t>
    <phoneticPr fontId="8" type="noConversion"/>
  </si>
  <si>
    <t>비지정후원금</t>
    <phoneticPr fontId="8" type="noConversion"/>
  </si>
  <si>
    <t>제세공과금</t>
    <phoneticPr fontId="8" type="noConversion"/>
  </si>
  <si>
    <t>전입금</t>
    <phoneticPr fontId="8" type="noConversion"/>
  </si>
  <si>
    <t>차량비</t>
    <phoneticPr fontId="8" type="noConversion"/>
  </si>
  <si>
    <t>법인전입금</t>
    <phoneticPr fontId="8" type="noConversion"/>
  </si>
  <si>
    <t>재  산
조성비</t>
    <phoneticPr fontId="8" type="noConversion"/>
  </si>
  <si>
    <t>법인전입금(후원금)</t>
    <phoneticPr fontId="4" type="noConversion"/>
  </si>
  <si>
    <t>시설비</t>
    <phoneticPr fontId="8" type="noConversion"/>
  </si>
  <si>
    <t>이월금</t>
    <phoneticPr fontId="8" type="noConversion"/>
  </si>
  <si>
    <t>시설장비유지비</t>
    <phoneticPr fontId="8" type="noConversion"/>
  </si>
  <si>
    <t>전년도이월금(법인전입금)</t>
    <phoneticPr fontId="8" type="noConversion"/>
  </si>
  <si>
    <t>사업비</t>
    <phoneticPr fontId="8" type="noConversion"/>
  </si>
  <si>
    <t>전년도이월금(후원금)</t>
    <phoneticPr fontId="8" type="noConversion"/>
  </si>
  <si>
    <t>잡수입</t>
    <phoneticPr fontId="8" type="noConversion"/>
  </si>
  <si>
    <t>기타예금이자수입</t>
    <phoneticPr fontId="8" type="noConversion"/>
  </si>
  <si>
    <t>기타잡수입</t>
    <phoneticPr fontId="8" type="noConversion"/>
  </si>
  <si>
    <t>반환금</t>
    <phoneticPr fontId="8" type="noConversion"/>
  </si>
  <si>
    <t>소계</t>
    <phoneticPr fontId="8" type="noConversion"/>
  </si>
  <si>
    <t>OO수입</t>
    <phoneticPr fontId="8" type="noConversion"/>
  </si>
  <si>
    <t>국고보조금</t>
    <phoneticPr fontId="8" type="noConversion"/>
  </si>
  <si>
    <t>시도보조금</t>
    <phoneticPr fontId="8" type="noConversion"/>
  </si>
  <si>
    <t>시군구보조금</t>
    <phoneticPr fontId="8" type="noConversion"/>
  </si>
  <si>
    <t>기타보조금</t>
    <phoneticPr fontId="4" type="noConversion"/>
  </si>
  <si>
    <t>불용품매각대</t>
    <phoneticPr fontId="4" type="noConversion"/>
  </si>
  <si>
    <t>OO이월사업비</t>
    <phoneticPr fontId="8" type="noConversion"/>
  </si>
  <si>
    <t>기타운영비</t>
    <phoneticPr fontId="4" type="noConversion"/>
  </si>
  <si>
    <t>자산취득비</t>
    <phoneticPr fontId="4" type="noConversion"/>
  </si>
  <si>
    <t>잡지출</t>
    <phoneticPr fontId="8" type="noConversion"/>
  </si>
  <si>
    <t>예비비 및
기타</t>
    <phoneticPr fontId="8" type="noConversion"/>
  </si>
  <si>
    <t>예비비</t>
    <phoneticPr fontId="4" type="noConversion"/>
  </si>
  <si>
    <t>예비비 및
기타</t>
  </si>
  <si>
    <t>증·감(a-b)</t>
    <phoneticPr fontId="8" type="noConversion"/>
  </si>
  <si>
    <t>예  산(a)</t>
    <phoneticPr fontId="8" type="noConversion"/>
  </si>
  <si>
    <t>결  산(b)</t>
    <phoneticPr fontId="8" type="noConversion"/>
  </si>
  <si>
    <r>
      <t>2023년도 세입.세출예산 결산 총괄내역서</t>
    </r>
    <r>
      <rPr>
        <b/>
        <sz val="20"/>
        <color rgb="FFC00000"/>
        <rFont val="맑은 고딕"/>
        <family val="3"/>
        <charset val="129"/>
        <scheme val="minor"/>
      </rPr>
      <t>(곡성군가족센터)</t>
    </r>
    <phoneticPr fontId="5" type="noConversion"/>
  </si>
  <si>
    <t>전년도이월금( 법인후원금)</t>
    <phoneticPr fontId="8" type="noConversion"/>
  </si>
  <si>
    <t>홍보비</t>
    <phoneticPr fontId="4" type="noConversion"/>
  </si>
  <si>
    <t>센터기본</t>
    <phoneticPr fontId="4" type="noConversion"/>
  </si>
  <si>
    <t>방문교육</t>
    <phoneticPr fontId="4" type="noConversion"/>
  </si>
  <si>
    <t>언어발달지원</t>
    <phoneticPr fontId="8" type="noConversion"/>
  </si>
  <si>
    <t>사례관리</t>
    <phoneticPr fontId="8" type="noConversion"/>
  </si>
  <si>
    <t>이중언어가족환경조성</t>
    <phoneticPr fontId="4" type="noConversion"/>
  </si>
  <si>
    <t>소통키움</t>
    <phoneticPr fontId="4" type="noConversion"/>
  </si>
  <si>
    <t>사회정서</t>
    <phoneticPr fontId="4" type="noConversion"/>
  </si>
  <si>
    <t>산모도우미</t>
    <phoneticPr fontId="4" type="noConversion"/>
  </si>
  <si>
    <t>결혼이주여성취업자격증</t>
    <phoneticPr fontId="4" type="noConversion"/>
  </si>
  <si>
    <t>찾아가는어린이집</t>
    <phoneticPr fontId="4" type="noConversion"/>
  </si>
  <si>
    <t>운전면허취득지원</t>
    <phoneticPr fontId="4" type="noConversion"/>
  </si>
  <si>
    <t>곡성군다문화가족어울한마당</t>
    <phoneticPr fontId="4" type="noConversion"/>
  </si>
  <si>
    <t>종사자수당지원</t>
    <phoneticPr fontId="4" type="noConversion"/>
  </si>
  <si>
    <t>처우개선비</t>
    <phoneticPr fontId="4" type="noConversion"/>
  </si>
  <si>
    <t>법인전입후원금사업비</t>
    <phoneticPr fontId="4" type="noConversion"/>
  </si>
  <si>
    <t>결혼이민자역량강화지원</t>
    <phoneticPr fontId="4" type="noConversion"/>
  </si>
  <si>
    <t>친정보내기</t>
    <phoneticPr fontId="4" type="noConversion"/>
  </si>
  <si>
    <t>더행복힐링프로그램</t>
    <phoneticPr fontId="4" type="noConversion"/>
  </si>
  <si>
    <t>이월사업비</t>
    <phoneticPr fontId="4" type="noConversion"/>
  </si>
  <si>
    <t>한가원공모사업비</t>
    <phoneticPr fontId="4" type="noConversion"/>
  </si>
  <si>
    <t>아이돌봄지원</t>
    <phoneticPr fontId="4" type="noConversion"/>
  </si>
  <si>
    <t>후원사업비</t>
    <phoneticPr fontId="4" type="noConversion"/>
  </si>
  <si>
    <t>현대1%사업비</t>
    <phoneticPr fontId="4" type="noConversion"/>
  </si>
  <si>
    <t>특성화사업비</t>
    <phoneticPr fontId="4" type="noConversion"/>
  </si>
  <si>
    <t>본인부담금수입</t>
    <phoneticPr fontId="8" type="noConversion"/>
  </si>
  <si>
    <t>종사자특별수당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</si>
</sst>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#\ \ ;&quot;△&quot;\ \ \ #,###\ \ ;0\ \ ;"/>
  </numFmts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color rgb="FF000000"/>
      <name val="맑은 고딕"/>
      <family val="3"/>
      <charset val="129"/>
      <scheme val="minor"/>
    </font>
    <font>
      <b/>
      <sz val="20"/>
      <color rgb="FFC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4"/>
      <color rgb="FF0070C0"/>
      <name val="HY헤드라인M"/>
      <family val="1"/>
      <charset val="129"/>
    </font>
    <font>
      <sz val="10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1" fontId="1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shrinkToFit="1"/>
    </xf>
    <xf numFmtId="176" fontId="7" fillId="0" borderId="10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 shrinkToFit="1"/>
    </xf>
    <xf numFmtId="176" fontId="7" fillId="0" borderId="26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35" xfId="1" applyFont="1" applyBorder="1" applyAlignment="1">
      <alignment horizontal="left" vertical="center" shrinkToFit="1"/>
    </xf>
    <xf numFmtId="176" fontId="7" fillId="0" borderId="25" xfId="1" applyNumberFormat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 shrinkToFit="1"/>
    </xf>
    <xf numFmtId="176" fontId="7" fillId="0" borderId="24" xfId="1" applyNumberFormat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177" fontId="7" fillId="0" borderId="40" xfId="1" applyNumberFormat="1" applyFont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176" fontId="6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/>
    </xf>
    <xf numFmtId="3" fontId="11" fillId="0" borderId="22" xfId="1" applyNumberFormat="1" applyFont="1" applyBorder="1" applyAlignment="1">
      <alignment vertical="center" wrapText="1"/>
    </xf>
    <xf numFmtId="3" fontId="11" fillId="0" borderId="26" xfId="1" applyNumberFormat="1" applyFont="1" applyBorder="1" applyAlignment="1">
      <alignment vertical="center" wrapText="1"/>
    </xf>
    <xf numFmtId="3" fontId="11" fillId="0" borderId="39" xfId="1" applyNumberFormat="1" applyFont="1" applyBorder="1" applyAlignment="1">
      <alignment vertical="center" wrapText="1"/>
    </xf>
    <xf numFmtId="0" fontId="7" fillId="0" borderId="34" xfId="1" applyFont="1" applyBorder="1" applyAlignment="1">
      <alignment horizontal="left" vertical="center" shrinkToFit="1"/>
    </xf>
    <xf numFmtId="0" fontId="7" fillId="0" borderId="26" xfId="1" applyFont="1" applyBorder="1" applyAlignment="1">
      <alignment vertical="center" wrapText="1"/>
    </xf>
    <xf numFmtId="0" fontId="7" fillId="0" borderId="35" xfId="1" applyFont="1" applyBorder="1" applyAlignment="1">
      <alignment horizontal="center" vertical="center" shrinkToFit="1"/>
    </xf>
    <xf numFmtId="176" fontId="6" fillId="0" borderId="26" xfId="1" applyNumberFormat="1" applyFont="1" applyBorder="1" applyAlignment="1">
      <alignment horizontal="right" vertical="center"/>
    </xf>
    <xf numFmtId="3" fontId="11" fillId="0" borderId="24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right" vertical="center"/>
    </xf>
    <xf numFmtId="176" fontId="6" fillId="0" borderId="48" xfId="1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0" xfId="1" applyFont="1" applyBorder="1" applyAlignment="1">
      <alignment horizontal="center" vertical="center"/>
    </xf>
    <xf numFmtId="0" fontId="7" fillId="0" borderId="26" xfId="1" applyFont="1" applyBorder="1" applyAlignment="1">
      <alignment vertical="center"/>
    </xf>
    <xf numFmtId="0" fontId="7" fillId="0" borderId="25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6" xfId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49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vertical="center" shrinkToFit="1"/>
    </xf>
    <xf numFmtId="177" fontId="9" fillId="0" borderId="47" xfId="1" applyNumberFormat="1" applyFont="1" applyBorder="1" applyAlignment="1">
      <alignment vertical="center" wrapText="1"/>
    </xf>
    <xf numFmtId="177" fontId="9" fillId="0" borderId="52" xfId="1" applyNumberFormat="1" applyFont="1" applyBorder="1" applyAlignment="1">
      <alignment vertical="center" shrinkToFit="1"/>
    </xf>
    <xf numFmtId="177" fontId="9" fillId="0" borderId="53" xfId="1" applyNumberFormat="1" applyFont="1" applyBorder="1" applyAlignment="1">
      <alignment vertical="center" shrinkToFit="1"/>
    </xf>
    <xf numFmtId="177" fontId="9" fillId="0" borderId="54" xfId="1" applyNumberFormat="1" applyFont="1" applyBorder="1" applyAlignment="1">
      <alignment vertical="center" shrinkToFit="1"/>
    </xf>
    <xf numFmtId="177" fontId="9" fillId="0" borderId="51" xfId="1" applyNumberFormat="1" applyFont="1" applyBorder="1" applyAlignment="1">
      <alignment vertical="center" wrapText="1"/>
    </xf>
    <xf numFmtId="177" fontId="9" fillId="0" borderId="55" xfId="1" applyNumberFormat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41" fontId="6" fillId="0" borderId="26" xfId="2" applyFont="1" applyBorder="1" applyAlignment="1">
      <alignment horizontal="center" vertical="center"/>
    </xf>
    <xf numFmtId="41" fontId="6" fillId="0" borderId="47" xfId="2" applyFont="1" applyBorder="1" applyAlignment="1">
      <alignment horizontal="center" vertical="center"/>
    </xf>
    <xf numFmtId="41" fontId="7" fillId="0" borderId="26" xfId="2" applyFont="1" applyBorder="1" applyAlignment="1">
      <alignment horizontal="right" vertical="center"/>
    </xf>
    <xf numFmtId="41" fontId="9" fillId="0" borderId="47" xfId="2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177" fontId="9" fillId="0" borderId="47" xfId="2" applyNumberFormat="1" applyFont="1" applyBorder="1" applyAlignment="1">
      <alignment vertical="center" wrapText="1"/>
    </xf>
    <xf numFmtId="177" fontId="9" fillId="0" borderId="56" xfId="1" applyNumberFormat="1" applyFont="1" applyBorder="1" applyAlignment="1">
      <alignment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176" fontId="7" fillId="0" borderId="1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쉼표 [0]" xfId="2" builtinId="6"/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181D-3C49-4384-A285-FF38243DFF7C}">
  <sheetPr>
    <pageSetUpPr fitToPage="1"/>
  </sheetPr>
  <dimension ref="A1:Q63"/>
  <sheetViews>
    <sheetView tabSelected="1" zoomScaleNormal="100" zoomScaleSheetLayoutView="85" workbookViewId="0">
      <selection activeCell="K51" sqref="K51"/>
    </sheetView>
  </sheetViews>
  <sheetFormatPr defaultColWidth="5.5" defaultRowHeight="20.25" customHeight="1"/>
  <cols>
    <col min="1" max="1" width="9.625" style="27" customWidth="1"/>
    <col min="2" max="2" width="10.125" style="27" customWidth="1"/>
    <col min="3" max="3" width="18.25" style="30" customWidth="1"/>
    <col min="4" max="4" width="14.5" style="28" customWidth="1"/>
    <col min="5" max="5" width="14.75" style="28" customWidth="1"/>
    <col min="6" max="6" width="14.375" style="31" customWidth="1"/>
    <col min="7" max="7" width="10.625" style="27" customWidth="1"/>
    <col min="8" max="8" width="11.25" style="27" customWidth="1"/>
    <col min="9" max="9" width="16.125" style="57" customWidth="1"/>
    <col min="10" max="10" width="15.75" style="28" customWidth="1"/>
    <col min="11" max="11" width="18.125" style="28" customWidth="1"/>
    <col min="12" max="12" width="15" style="28" customWidth="1"/>
    <col min="13" max="15" width="5.5" style="1"/>
    <col min="16" max="17" width="9.875" style="1" bestFit="1" customWidth="1"/>
    <col min="18" max="16384" width="5.5" style="1"/>
  </cols>
  <sheetData>
    <row r="1" spans="1:17" ht="73.5" customHeight="1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7" ht="20.25" customHeight="1" thickBot="1">
      <c r="A2" s="2"/>
      <c r="B2" s="2"/>
      <c r="C2" s="3"/>
      <c r="D2" s="4"/>
      <c r="E2" s="4"/>
      <c r="F2" s="5"/>
      <c r="G2" s="2"/>
      <c r="H2" s="2"/>
      <c r="I2" s="46"/>
      <c r="J2" s="108" t="s">
        <v>0</v>
      </c>
      <c r="K2" s="108"/>
      <c r="L2" s="108"/>
    </row>
    <row r="3" spans="1:17" ht="20.100000000000001" customHeight="1">
      <c r="A3" s="109" t="s">
        <v>1</v>
      </c>
      <c r="B3" s="110"/>
      <c r="C3" s="110"/>
      <c r="D3" s="110"/>
      <c r="E3" s="110"/>
      <c r="F3" s="111"/>
      <c r="G3" s="112" t="s">
        <v>2</v>
      </c>
      <c r="H3" s="113"/>
      <c r="I3" s="113"/>
      <c r="J3" s="113"/>
      <c r="K3" s="114"/>
      <c r="L3" s="115"/>
    </row>
    <row r="4" spans="1:17" ht="20.100000000000001" customHeight="1" thickBot="1">
      <c r="A4" s="6" t="s">
        <v>3</v>
      </c>
      <c r="B4" s="7" t="s">
        <v>4</v>
      </c>
      <c r="C4" s="8" t="s">
        <v>5</v>
      </c>
      <c r="D4" s="9" t="s">
        <v>62</v>
      </c>
      <c r="E4" s="10" t="s">
        <v>63</v>
      </c>
      <c r="F4" s="11" t="s">
        <v>61</v>
      </c>
      <c r="G4" s="12" t="s">
        <v>3</v>
      </c>
      <c r="H4" s="7" t="s">
        <v>4</v>
      </c>
      <c r="I4" s="47" t="s">
        <v>5</v>
      </c>
      <c r="J4" s="9" t="s">
        <v>62</v>
      </c>
      <c r="K4" s="10" t="s">
        <v>63</v>
      </c>
      <c r="L4" s="11" t="s">
        <v>61</v>
      </c>
    </row>
    <row r="5" spans="1:17" ht="20.100000000000001" customHeight="1" thickTop="1" thickBot="1">
      <c r="A5" s="116" t="s">
        <v>6</v>
      </c>
      <c r="B5" s="117"/>
      <c r="C5" s="118"/>
      <c r="D5" s="13">
        <f>D10+D16+D20+D24+D30</f>
        <v>1543774000</v>
      </c>
      <c r="E5" s="13">
        <f>E6+E10+E16+E20+E24+E30</f>
        <v>1426528854</v>
      </c>
      <c r="F5" s="61">
        <f>SUM(D5-E5)</f>
        <v>117245146</v>
      </c>
      <c r="G5" s="117" t="s">
        <v>6</v>
      </c>
      <c r="H5" s="117"/>
      <c r="I5" s="118"/>
      <c r="J5" s="13">
        <f>J6+J25+J30+J58</f>
        <v>1543774000</v>
      </c>
      <c r="K5" s="13">
        <f>K6+K25+K30+K57+K60</f>
        <v>1419232708</v>
      </c>
      <c r="L5" s="66">
        <f>SUM(J5-K5)</f>
        <v>124541292</v>
      </c>
    </row>
    <row r="6" spans="1:17" ht="20.100000000000001" customHeight="1" thickTop="1">
      <c r="A6" s="100" t="s">
        <v>7</v>
      </c>
      <c r="B6" s="101" t="s">
        <v>8</v>
      </c>
      <c r="C6" s="102"/>
      <c r="D6" s="14">
        <v>0</v>
      </c>
      <c r="E6" s="14">
        <f>E7</f>
        <v>159169006</v>
      </c>
      <c r="F6" s="63">
        <f>SUM(D6-E6)</f>
        <v>-159169006</v>
      </c>
      <c r="G6" s="103" t="s">
        <v>9</v>
      </c>
      <c r="H6" s="101" t="s">
        <v>8</v>
      </c>
      <c r="I6" s="102"/>
      <c r="J6" s="14">
        <f>J7+J14+J17</f>
        <v>627132000</v>
      </c>
      <c r="K6" s="14">
        <f>K7+K14+K17</f>
        <v>555637754</v>
      </c>
      <c r="L6" s="62">
        <f t="shared" ref="L6:L63" si="0">SUM(J6-K6)</f>
        <v>71494246</v>
      </c>
    </row>
    <row r="7" spans="1:17" ht="20.100000000000001" customHeight="1">
      <c r="A7" s="94"/>
      <c r="B7" s="81" t="s">
        <v>7</v>
      </c>
      <c r="C7" s="15" t="s">
        <v>10</v>
      </c>
      <c r="D7" s="16">
        <v>0</v>
      </c>
      <c r="E7" s="16">
        <f>E8+E9</f>
        <v>159169006</v>
      </c>
      <c r="F7" s="64">
        <f t="shared" ref="F7:F34" si="1">SUM(D7-E7)</f>
        <v>-159169006</v>
      </c>
      <c r="G7" s="77"/>
      <c r="H7" s="81" t="s">
        <v>11</v>
      </c>
      <c r="I7" s="15" t="s">
        <v>10</v>
      </c>
      <c r="J7" s="16">
        <f>J8+J9+J10+J11+J12+J13</f>
        <v>555538000</v>
      </c>
      <c r="K7" s="16">
        <f>K8+K9+K10+K11+K12+K13</f>
        <v>476206570</v>
      </c>
      <c r="L7" s="62">
        <f t="shared" si="0"/>
        <v>79331430</v>
      </c>
    </row>
    <row r="8" spans="1:17" ht="20.100000000000001" customHeight="1">
      <c r="A8" s="94"/>
      <c r="B8" s="96"/>
      <c r="C8" s="17" t="s">
        <v>91</v>
      </c>
      <c r="D8" s="16">
        <v>0</v>
      </c>
      <c r="E8" s="16">
        <v>159169006</v>
      </c>
      <c r="F8" s="64">
        <f t="shared" si="1"/>
        <v>-159169006</v>
      </c>
      <c r="G8" s="77"/>
      <c r="H8" s="96"/>
      <c r="I8" s="45" t="s">
        <v>12</v>
      </c>
      <c r="J8" s="16">
        <v>434816000</v>
      </c>
      <c r="K8" s="16">
        <f>330954380+32206720</f>
        <v>363161100</v>
      </c>
      <c r="L8" s="62">
        <f t="shared" si="0"/>
        <v>71654900</v>
      </c>
    </row>
    <row r="9" spans="1:17" ht="20.100000000000001" customHeight="1">
      <c r="A9" s="95"/>
      <c r="B9" s="82"/>
      <c r="C9" s="17" t="s">
        <v>48</v>
      </c>
      <c r="D9" s="16"/>
      <c r="E9" s="16"/>
      <c r="F9" s="64">
        <f t="shared" si="1"/>
        <v>0</v>
      </c>
      <c r="G9" s="77"/>
      <c r="H9" s="96"/>
      <c r="I9" s="18" t="s">
        <v>15</v>
      </c>
      <c r="J9" s="16">
        <v>36515000</v>
      </c>
      <c r="K9" s="16">
        <f>43990680+12060000-7538250-8640000</f>
        <v>39872430</v>
      </c>
      <c r="L9" s="62">
        <f t="shared" si="0"/>
        <v>-3357430</v>
      </c>
    </row>
    <row r="10" spans="1:17" ht="20.100000000000001" customHeight="1">
      <c r="A10" s="93" t="s">
        <v>14</v>
      </c>
      <c r="B10" s="79" t="s">
        <v>8</v>
      </c>
      <c r="C10" s="91"/>
      <c r="D10" s="16">
        <f>SUM(D12:D15)</f>
        <v>1528774000</v>
      </c>
      <c r="E10" s="16">
        <f>SUM(E12:E15)</f>
        <v>1199371334</v>
      </c>
      <c r="F10" s="64">
        <f t="shared" si="1"/>
        <v>329402666</v>
      </c>
      <c r="G10" s="77"/>
      <c r="H10" s="96"/>
      <c r="I10" s="18" t="s">
        <v>13</v>
      </c>
      <c r="J10" s="16">
        <v>0</v>
      </c>
      <c r="K10" s="16">
        <v>0</v>
      </c>
      <c r="L10" s="62">
        <f t="shared" si="0"/>
        <v>0</v>
      </c>
    </row>
    <row r="11" spans="1:17" ht="20.100000000000001" customHeight="1">
      <c r="A11" s="94"/>
      <c r="B11" s="104" t="s">
        <v>16</v>
      </c>
      <c r="C11" s="19" t="s">
        <v>10</v>
      </c>
      <c r="D11" s="16">
        <f>SUM(D12:D15)</f>
        <v>1528774000</v>
      </c>
      <c r="E11" s="16">
        <f>SUM(E12:E15)</f>
        <v>1199371334</v>
      </c>
      <c r="F11" s="64">
        <f t="shared" si="1"/>
        <v>329402666</v>
      </c>
      <c r="G11" s="77"/>
      <c r="H11" s="96"/>
      <c r="I11" s="18" t="s">
        <v>17</v>
      </c>
      <c r="J11" s="16">
        <v>39652000</v>
      </c>
      <c r="K11" s="16">
        <f>31231100+2570970</f>
        <v>33802070</v>
      </c>
      <c r="L11" s="62">
        <f t="shared" si="0"/>
        <v>5849930</v>
      </c>
    </row>
    <row r="12" spans="1:17" ht="20.100000000000001" customHeight="1">
      <c r="A12" s="94"/>
      <c r="B12" s="105"/>
      <c r="C12" s="18" t="s">
        <v>49</v>
      </c>
      <c r="D12" s="16"/>
      <c r="E12" s="16"/>
      <c r="F12" s="64">
        <f t="shared" si="1"/>
        <v>0</v>
      </c>
      <c r="G12" s="77"/>
      <c r="H12" s="96"/>
      <c r="I12" s="45" t="s">
        <v>18</v>
      </c>
      <c r="J12" s="16">
        <v>44555000</v>
      </c>
      <c r="K12" s="16">
        <f>35475900+3895070</f>
        <v>39370970</v>
      </c>
      <c r="L12" s="62">
        <f t="shared" si="0"/>
        <v>5184030</v>
      </c>
    </row>
    <row r="13" spans="1:17" ht="20.100000000000001" customHeight="1">
      <c r="A13" s="94"/>
      <c r="B13" s="105"/>
      <c r="C13" s="18" t="s">
        <v>50</v>
      </c>
      <c r="D13" s="16"/>
      <c r="E13" s="16">
        <v>15660000</v>
      </c>
      <c r="F13" s="64">
        <f t="shared" si="1"/>
        <v>-15660000</v>
      </c>
      <c r="G13" s="77"/>
      <c r="H13" s="82"/>
      <c r="I13" s="45" t="s">
        <v>19</v>
      </c>
      <c r="J13" s="16"/>
      <c r="K13" s="16"/>
      <c r="L13" s="62">
        <f t="shared" si="0"/>
        <v>0</v>
      </c>
      <c r="Q13" s="31"/>
    </row>
    <row r="14" spans="1:17" ht="20.100000000000001" customHeight="1">
      <c r="A14" s="94"/>
      <c r="B14" s="105"/>
      <c r="C14" s="18" t="s">
        <v>51</v>
      </c>
      <c r="D14" s="16">
        <v>1528774000</v>
      </c>
      <c r="E14" s="16">
        <f>216981150+966730184</f>
        <v>1183711334</v>
      </c>
      <c r="F14" s="64">
        <f t="shared" si="1"/>
        <v>345062666</v>
      </c>
      <c r="G14" s="77"/>
      <c r="H14" s="81" t="s">
        <v>20</v>
      </c>
      <c r="I14" s="15" t="s">
        <v>10</v>
      </c>
      <c r="J14" s="16">
        <f>SUM(J15:J16)</f>
        <v>5700000</v>
      </c>
      <c r="K14" s="16">
        <f>SUM(K15:K16)</f>
        <v>4421640</v>
      </c>
      <c r="L14" s="62">
        <f t="shared" si="0"/>
        <v>1278360</v>
      </c>
      <c r="P14" s="31"/>
    </row>
    <row r="15" spans="1:17" ht="20.100000000000001" customHeight="1">
      <c r="A15" s="95"/>
      <c r="B15" s="106"/>
      <c r="C15" s="36" t="s">
        <v>52</v>
      </c>
      <c r="D15" s="16"/>
      <c r="E15" s="16"/>
      <c r="F15" s="64">
        <f t="shared" si="1"/>
        <v>0</v>
      </c>
      <c r="G15" s="77"/>
      <c r="H15" s="96"/>
      <c r="I15" s="45" t="s">
        <v>21</v>
      </c>
      <c r="J15" s="16">
        <v>3200000</v>
      </c>
      <c r="K15" s="16">
        <v>2665080</v>
      </c>
      <c r="L15" s="62">
        <f t="shared" si="0"/>
        <v>534920</v>
      </c>
    </row>
    <row r="16" spans="1:17" ht="20.100000000000001" customHeight="1">
      <c r="A16" s="93" t="s">
        <v>24</v>
      </c>
      <c r="B16" s="79" t="s">
        <v>8</v>
      </c>
      <c r="C16" s="91"/>
      <c r="D16" s="16">
        <f>SUM(D18:D19)</f>
        <v>0</v>
      </c>
      <c r="E16" s="16">
        <f>SUM(E18:E19)</f>
        <v>48235810</v>
      </c>
      <c r="F16" s="64">
        <f t="shared" si="1"/>
        <v>-48235810</v>
      </c>
      <c r="G16" s="77"/>
      <c r="H16" s="82"/>
      <c r="I16" s="45" t="s">
        <v>22</v>
      </c>
      <c r="J16" s="16">
        <v>2500000</v>
      </c>
      <c r="K16" s="16">
        <f>1869940-113380</f>
        <v>1756560</v>
      </c>
      <c r="L16" s="62">
        <f t="shared" si="0"/>
        <v>743440</v>
      </c>
    </row>
    <row r="17" spans="1:12" ht="20.100000000000001" customHeight="1">
      <c r="A17" s="94"/>
      <c r="B17" s="81" t="s">
        <v>26</v>
      </c>
      <c r="C17" s="19" t="s">
        <v>10</v>
      </c>
      <c r="D17" s="16">
        <f>SUM(D18:D19)</f>
        <v>0</v>
      </c>
      <c r="E17" s="16">
        <f>SUM(E18:E19)</f>
        <v>48235810</v>
      </c>
      <c r="F17" s="64">
        <f t="shared" si="1"/>
        <v>-48235810</v>
      </c>
      <c r="G17" s="77"/>
      <c r="H17" s="104" t="s">
        <v>23</v>
      </c>
      <c r="I17" s="19" t="s">
        <v>10</v>
      </c>
      <c r="J17" s="16">
        <f>SUM(J18:J24)</f>
        <v>65894000</v>
      </c>
      <c r="K17" s="16">
        <f>SUM(K18:K24)</f>
        <v>75009544</v>
      </c>
      <c r="L17" s="62">
        <f t="shared" si="0"/>
        <v>-9115544</v>
      </c>
    </row>
    <row r="18" spans="1:12" ht="20.100000000000001" customHeight="1">
      <c r="A18" s="94"/>
      <c r="B18" s="96"/>
      <c r="C18" s="18" t="s">
        <v>28</v>
      </c>
      <c r="D18" s="16"/>
      <c r="E18" s="16">
        <v>46735810</v>
      </c>
      <c r="F18" s="64">
        <f t="shared" si="1"/>
        <v>-46735810</v>
      </c>
      <c r="G18" s="77"/>
      <c r="H18" s="105"/>
      <c r="I18" s="45" t="s">
        <v>25</v>
      </c>
      <c r="J18" s="16">
        <v>14303000</v>
      </c>
      <c r="K18" s="16">
        <v>10359220</v>
      </c>
      <c r="L18" s="62">
        <f t="shared" si="0"/>
        <v>3943780</v>
      </c>
    </row>
    <row r="19" spans="1:12" ht="20.100000000000001" customHeight="1">
      <c r="A19" s="95"/>
      <c r="B19" s="82"/>
      <c r="C19" s="18" t="s">
        <v>30</v>
      </c>
      <c r="D19" s="16"/>
      <c r="E19" s="16">
        <v>1500000</v>
      </c>
      <c r="F19" s="64">
        <f t="shared" si="1"/>
        <v>-1500000</v>
      </c>
      <c r="G19" s="77"/>
      <c r="H19" s="105"/>
      <c r="I19" s="45" t="s">
        <v>27</v>
      </c>
      <c r="J19" s="16">
        <v>23432000</v>
      </c>
      <c r="K19" s="16">
        <f>21035380-1912290</f>
        <v>19123090</v>
      </c>
      <c r="L19" s="62">
        <f t="shared" si="0"/>
        <v>4308910</v>
      </c>
    </row>
    <row r="20" spans="1:12" ht="20.100000000000001" customHeight="1">
      <c r="A20" s="93" t="s">
        <v>32</v>
      </c>
      <c r="B20" s="79" t="s">
        <v>8</v>
      </c>
      <c r="C20" s="91"/>
      <c r="D20" s="16">
        <f>SUM(D22:D23)</f>
        <v>15000000</v>
      </c>
      <c r="E20" s="16">
        <f>SUM(E22:E23)</f>
        <v>15000000</v>
      </c>
      <c r="F20" s="64">
        <f t="shared" si="1"/>
        <v>0</v>
      </c>
      <c r="G20" s="77"/>
      <c r="H20" s="105"/>
      <c r="I20" s="45" t="s">
        <v>29</v>
      </c>
      <c r="J20" s="16">
        <v>8700000</v>
      </c>
      <c r="K20" s="16">
        <v>8443140</v>
      </c>
      <c r="L20" s="62">
        <f t="shared" si="0"/>
        <v>256860</v>
      </c>
    </row>
    <row r="21" spans="1:12" ht="20.100000000000001" customHeight="1">
      <c r="A21" s="94"/>
      <c r="B21" s="81" t="s">
        <v>32</v>
      </c>
      <c r="C21" s="15" t="s">
        <v>10</v>
      </c>
      <c r="D21" s="16">
        <f>SUM(D22:D23)</f>
        <v>15000000</v>
      </c>
      <c r="E21" s="16">
        <f>SUM(E22:E23)</f>
        <v>15000000</v>
      </c>
      <c r="F21" s="64">
        <f t="shared" si="1"/>
        <v>0</v>
      </c>
      <c r="G21" s="77"/>
      <c r="H21" s="105"/>
      <c r="I21" s="45" t="s">
        <v>31</v>
      </c>
      <c r="J21" s="16">
        <v>4100000</v>
      </c>
      <c r="K21" s="16">
        <v>3749100</v>
      </c>
      <c r="L21" s="62">
        <f t="shared" si="0"/>
        <v>350900</v>
      </c>
    </row>
    <row r="22" spans="1:12" ht="20.100000000000001" customHeight="1">
      <c r="A22" s="94"/>
      <c r="B22" s="96"/>
      <c r="C22" s="17" t="s">
        <v>34</v>
      </c>
      <c r="D22" s="16">
        <v>7500000</v>
      </c>
      <c r="E22" s="16">
        <v>7500000</v>
      </c>
      <c r="F22" s="64">
        <f t="shared" si="1"/>
        <v>0</v>
      </c>
      <c r="G22" s="77"/>
      <c r="H22" s="105"/>
      <c r="I22" s="45" t="s">
        <v>33</v>
      </c>
      <c r="J22" s="16">
        <v>4700000</v>
      </c>
      <c r="K22" s="16">
        <v>4627100</v>
      </c>
      <c r="L22" s="62">
        <f t="shared" si="0"/>
        <v>72900</v>
      </c>
    </row>
    <row r="23" spans="1:12" ht="20.100000000000001" customHeight="1">
      <c r="A23" s="95"/>
      <c r="B23" s="82"/>
      <c r="C23" s="20" t="s">
        <v>36</v>
      </c>
      <c r="D23" s="16">
        <v>7500000</v>
      </c>
      <c r="E23" s="16">
        <v>7500000</v>
      </c>
      <c r="F23" s="64">
        <f t="shared" si="1"/>
        <v>0</v>
      </c>
      <c r="G23" s="77"/>
      <c r="H23" s="105"/>
      <c r="I23" s="45" t="s">
        <v>66</v>
      </c>
      <c r="J23" s="16"/>
      <c r="K23" s="16"/>
      <c r="L23" s="62">
        <f t="shared" si="0"/>
        <v>0</v>
      </c>
    </row>
    <row r="24" spans="1:12" ht="20.100000000000001" customHeight="1">
      <c r="A24" s="93" t="s">
        <v>38</v>
      </c>
      <c r="B24" s="79" t="s">
        <v>8</v>
      </c>
      <c r="C24" s="91"/>
      <c r="D24" s="21">
        <f>SUM(D26:D29)</f>
        <v>0</v>
      </c>
      <c r="E24" s="16">
        <f>SUM(E26:E29)</f>
        <v>4494468</v>
      </c>
      <c r="F24" s="64">
        <f t="shared" si="1"/>
        <v>-4494468</v>
      </c>
      <c r="G24" s="78"/>
      <c r="H24" s="106"/>
      <c r="I24" s="48" t="s">
        <v>55</v>
      </c>
      <c r="J24" s="14">
        <v>10659000</v>
      </c>
      <c r="K24" s="14">
        <f>29702224-994330</f>
        <v>28707894</v>
      </c>
      <c r="L24" s="62">
        <f t="shared" si="0"/>
        <v>-18048894</v>
      </c>
    </row>
    <row r="25" spans="1:12" ht="20.100000000000001" customHeight="1">
      <c r="A25" s="94"/>
      <c r="B25" s="81" t="s">
        <v>38</v>
      </c>
      <c r="C25" s="22" t="s">
        <v>10</v>
      </c>
      <c r="D25" s="16">
        <f>SUM(D26:D29)</f>
        <v>0</v>
      </c>
      <c r="E25" s="16">
        <f>SUM(E26:E29)</f>
        <v>4494468</v>
      </c>
      <c r="F25" s="64">
        <f t="shared" si="1"/>
        <v>-4494468</v>
      </c>
      <c r="G25" s="97" t="s">
        <v>35</v>
      </c>
      <c r="H25" s="79" t="s">
        <v>8</v>
      </c>
      <c r="I25" s="91"/>
      <c r="J25" s="14">
        <f>J26</f>
        <v>1000000</v>
      </c>
      <c r="K25" s="14">
        <f>K26</f>
        <v>931500</v>
      </c>
      <c r="L25" s="62">
        <f t="shared" si="0"/>
        <v>68500</v>
      </c>
    </row>
    <row r="26" spans="1:12" ht="20.100000000000001" customHeight="1">
      <c r="A26" s="94"/>
      <c r="B26" s="96"/>
      <c r="C26" s="20" t="s">
        <v>40</v>
      </c>
      <c r="D26" s="23"/>
      <c r="E26" s="23">
        <v>2011568</v>
      </c>
      <c r="F26" s="64">
        <f t="shared" si="1"/>
        <v>-2011568</v>
      </c>
      <c r="G26" s="98"/>
      <c r="H26" s="92" t="s">
        <v>37</v>
      </c>
      <c r="I26" s="37" t="s">
        <v>10</v>
      </c>
      <c r="J26" s="23">
        <f>SUM(J27:J29)</f>
        <v>1000000</v>
      </c>
      <c r="K26" s="23">
        <f>SUM(K27:K29)</f>
        <v>931500</v>
      </c>
      <c r="L26" s="62">
        <f t="shared" si="0"/>
        <v>68500</v>
      </c>
    </row>
    <row r="27" spans="1:12" ht="20.100000000000001" customHeight="1">
      <c r="A27" s="94"/>
      <c r="B27" s="96"/>
      <c r="C27" s="17" t="s">
        <v>42</v>
      </c>
      <c r="D27" s="16"/>
      <c r="E27" s="16"/>
      <c r="F27" s="64">
        <f t="shared" si="1"/>
        <v>0</v>
      </c>
      <c r="G27" s="98"/>
      <c r="H27" s="92"/>
      <c r="I27" s="49" t="s">
        <v>37</v>
      </c>
      <c r="J27" s="16"/>
      <c r="K27" s="16"/>
      <c r="L27" s="62">
        <f t="shared" si="0"/>
        <v>0</v>
      </c>
    </row>
    <row r="28" spans="1:12" ht="20.100000000000001" customHeight="1">
      <c r="A28" s="94"/>
      <c r="B28" s="96"/>
      <c r="C28" s="17" t="s">
        <v>65</v>
      </c>
      <c r="D28" s="14"/>
      <c r="E28" s="14">
        <v>2482900</v>
      </c>
      <c r="F28" s="64">
        <f t="shared" si="1"/>
        <v>-2482900</v>
      </c>
      <c r="G28" s="98"/>
      <c r="H28" s="92"/>
      <c r="I28" s="50" t="s">
        <v>56</v>
      </c>
      <c r="J28" s="38">
        <v>500000</v>
      </c>
      <c r="K28" s="38"/>
      <c r="L28" s="62">
        <f t="shared" si="0"/>
        <v>500000</v>
      </c>
    </row>
    <row r="29" spans="1:12" ht="20.100000000000001" customHeight="1">
      <c r="A29" s="95"/>
      <c r="B29" s="82"/>
      <c r="C29" s="17" t="s">
        <v>54</v>
      </c>
      <c r="D29" s="14"/>
      <c r="E29" s="14"/>
      <c r="F29" s="64">
        <f t="shared" si="1"/>
        <v>0</v>
      </c>
      <c r="G29" s="99"/>
      <c r="H29" s="92"/>
      <c r="I29" s="51" t="s">
        <v>39</v>
      </c>
      <c r="J29" s="14">
        <v>500000</v>
      </c>
      <c r="K29" s="14">
        <v>931500</v>
      </c>
      <c r="L29" s="62">
        <f t="shared" si="0"/>
        <v>-431500</v>
      </c>
    </row>
    <row r="30" spans="1:12" ht="20.100000000000001" customHeight="1">
      <c r="A30" s="93" t="s">
        <v>43</v>
      </c>
      <c r="B30" s="79" t="s">
        <v>8</v>
      </c>
      <c r="C30" s="91"/>
      <c r="D30" s="24">
        <f>SUM(D31)</f>
        <v>0</v>
      </c>
      <c r="E30" s="14">
        <f>SUM(E31)</f>
        <v>258236</v>
      </c>
      <c r="F30" s="64">
        <f t="shared" si="1"/>
        <v>-258236</v>
      </c>
      <c r="G30" s="76" t="s">
        <v>41</v>
      </c>
      <c r="H30" s="79" t="s">
        <v>8</v>
      </c>
      <c r="I30" s="91"/>
      <c r="J30" s="16">
        <f>J31</f>
        <v>915642000</v>
      </c>
      <c r="K30" s="16">
        <f>K31</f>
        <v>862403898</v>
      </c>
      <c r="L30" s="62">
        <f t="shared" si="0"/>
        <v>53238102</v>
      </c>
    </row>
    <row r="31" spans="1:12" ht="20.100000000000001" customHeight="1">
      <c r="A31" s="94"/>
      <c r="B31" s="81" t="s">
        <v>43</v>
      </c>
      <c r="C31" s="22" t="s">
        <v>10</v>
      </c>
      <c r="D31" s="16">
        <f>SUM(D33:D34)</f>
        <v>0</v>
      </c>
      <c r="E31" s="16">
        <f>SUM(E33:E34)</f>
        <v>258236</v>
      </c>
      <c r="F31" s="64">
        <f t="shared" si="1"/>
        <v>-258236</v>
      </c>
      <c r="G31" s="77"/>
      <c r="H31" s="81" t="s">
        <v>41</v>
      </c>
      <c r="I31" s="19" t="s">
        <v>10</v>
      </c>
      <c r="J31" s="16">
        <f>SUM(J32:J56)</f>
        <v>915642000</v>
      </c>
      <c r="K31" s="16">
        <f>SUM(K32:K56)</f>
        <v>862403898</v>
      </c>
      <c r="L31" s="62">
        <f t="shared" si="0"/>
        <v>53238102</v>
      </c>
    </row>
    <row r="32" spans="1:12" ht="20.100000000000001" customHeight="1">
      <c r="A32" s="94"/>
      <c r="B32" s="96"/>
      <c r="C32" s="35" t="s">
        <v>53</v>
      </c>
      <c r="D32" s="16"/>
      <c r="E32" s="16"/>
      <c r="F32" s="64">
        <f t="shared" si="1"/>
        <v>0</v>
      </c>
      <c r="G32" s="77"/>
      <c r="H32" s="96"/>
      <c r="I32" s="52" t="s">
        <v>67</v>
      </c>
      <c r="J32" s="16">
        <v>44749000</v>
      </c>
      <c r="K32" s="16">
        <v>52706310</v>
      </c>
      <c r="L32" s="62">
        <f t="shared" si="0"/>
        <v>-7957310</v>
      </c>
    </row>
    <row r="33" spans="1:12" ht="20.100000000000001" customHeight="1">
      <c r="A33" s="94"/>
      <c r="B33" s="96"/>
      <c r="C33" s="17" t="s">
        <v>44</v>
      </c>
      <c r="D33" s="16"/>
      <c r="E33" s="16">
        <v>158236</v>
      </c>
      <c r="F33" s="64">
        <f t="shared" si="1"/>
        <v>-158236</v>
      </c>
      <c r="G33" s="77"/>
      <c r="H33" s="96"/>
      <c r="I33" s="52" t="s">
        <v>68</v>
      </c>
      <c r="J33" s="16">
        <v>500000</v>
      </c>
      <c r="K33" s="16">
        <v>9796480</v>
      </c>
      <c r="L33" s="62">
        <f t="shared" si="0"/>
        <v>-9296480</v>
      </c>
    </row>
    <row r="34" spans="1:12" ht="20.100000000000001" customHeight="1">
      <c r="A34" s="95"/>
      <c r="B34" s="82"/>
      <c r="C34" s="17" t="s">
        <v>45</v>
      </c>
      <c r="D34" s="16"/>
      <c r="E34" s="16">
        <v>100000</v>
      </c>
      <c r="F34" s="65">
        <f t="shared" si="1"/>
        <v>-100000</v>
      </c>
      <c r="G34" s="77"/>
      <c r="H34" s="96"/>
      <c r="I34" s="52" t="s">
        <v>69</v>
      </c>
      <c r="J34" s="16">
        <v>1000000</v>
      </c>
      <c r="K34" s="16">
        <v>1300000</v>
      </c>
      <c r="L34" s="62">
        <f t="shared" si="0"/>
        <v>-300000</v>
      </c>
    </row>
    <row r="35" spans="1:12" ht="20.100000000000001" customHeight="1">
      <c r="A35" s="58"/>
      <c r="G35" s="77"/>
      <c r="H35" s="96"/>
      <c r="I35" s="52" t="s">
        <v>70</v>
      </c>
      <c r="J35" s="16">
        <v>2498000</v>
      </c>
      <c r="K35" s="16">
        <v>1894090</v>
      </c>
      <c r="L35" s="62">
        <f t="shared" si="0"/>
        <v>603910</v>
      </c>
    </row>
    <row r="36" spans="1:12" ht="20.100000000000001" customHeight="1">
      <c r="A36" s="58"/>
      <c r="G36" s="77"/>
      <c r="H36" s="96"/>
      <c r="I36" s="52" t="s">
        <v>71</v>
      </c>
      <c r="J36" s="16">
        <v>2247000</v>
      </c>
      <c r="K36" s="16">
        <f>3259980+55700</f>
        <v>3315680</v>
      </c>
      <c r="L36" s="62">
        <f t="shared" ref="L36:L56" si="2">SUM(J36-K36)</f>
        <v>-1068680</v>
      </c>
    </row>
    <row r="37" spans="1:12" ht="20.100000000000001" customHeight="1">
      <c r="A37" s="58"/>
      <c r="G37" s="77"/>
      <c r="H37" s="96"/>
      <c r="I37" s="52" t="s">
        <v>72</v>
      </c>
      <c r="J37" s="16">
        <v>1656000</v>
      </c>
      <c r="K37" s="16">
        <f>31598670+1330</f>
        <v>31600000</v>
      </c>
      <c r="L37" s="62">
        <f t="shared" si="2"/>
        <v>-29944000</v>
      </c>
    </row>
    <row r="38" spans="1:12" ht="20.100000000000001" customHeight="1">
      <c r="A38" s="58"/>
      <c r="G38" s="77"/>
      <c r="H38" s="96"/>
      <c r="I38" s="52" t="s">
        <v>73</v>
      </c>
      <c r="J38" s="16">
        <v>33000000</v>
      </c>
      <c r="K38" s="16">
        <f>32998770+1230</f>
        <v>33000000</v>
      </c>
      <c r="L38" s="62">
        <f t="shared" si="2"/>
        <v>0</v>
      </c>
    </row>
    <row r="39" spans="1:12" ht="20.100000000000001" customHeight="1">
      <c r="A39" s="58"/>
      <c r="G39" s="77"/>
      <c r="H39" s="96"/>
      <c r="I39" s="52" t="s">
        <v>74</v>
      </c>
      <c r="J39" s="16">
        <v>6552000</v>
      </c>
      <c r="K39" s="16"/>
      <c r="L39" s="62">
        <f t="shared" si="2"/>
        <v>6552000</v>
      </c>
    </row>
    <row r="40" spans="1:12" ht="20.100000000000001" customHeight="1">
      <c r="A40" s="58"/>
      <c r="G40" s="77"/>
      <c r="H40" s="96"/>
      <c r="I40" s="52" t="s">
        <v>75</v>
      </c>
      <c r="J40" s="16">
        <v>13000000</v>
      </c>
      <c r="K40" s="16">
        <v>13000000</v>
      </c>
      <c r="L40" s="62">
        <f t="shared" si="2"/>
        <v>0</v>
      </c>
    </row>
    <row r="41" spans="1:12" ht="20.100000000000001" customHeight="1">
      <c r="A41" s="58"/>
      <c r="G41" s="77"/>
      <c r="H41" s="96"/>
      <c r="I41" s="52" t="s">
        <v>76</v>
      </c>
      <c r="J41" s="16">
        <v>3600000</v>
      </c>
      <c r="K41" s="16">
        <v>3600000</v>
      </c>
      <c r="L41" s="62">
        <f t="shared" si="2"/>
        <v>0</v>
      </c>
    </row>
    <row r="42" spans="1:12" ht="20.100000000000001" customHeight="1">
      <c r="A42" s="58"/>
      <c r="G42" s="77"/>
      <c r="H42" s="96"/>
      <c r="I42" s="52" t="s">
        <v>77</v>
      </c>
      <c r="J42" s="16">
        <v>1200000</v>
      </c>
      <c r="K42" s="16">
        <v>1200000</v>
      </c>
      <c r="L42" s="62">
        <f t="shared" si="2"/>
        <v>0</v>
      </c>
    </row>
    <row r="43" spans="1:12" ht="20.100000000000001" customHeight="1">
      <c r="A43" s="58"/>
      <c r="G43" s="77"/>
      <c r="H43" s="96"/>
      <c r="I43" s="52" t="s">
        <v>92</v>
      </c>
      <c r="J43" s="16">
        <v>12960000</v>
      </c>
      <c r="K43" s="16"/>
      <c r="L43" s="62">
        <f t="shared" si="2"/>
        <v>12960000</v>
      </c>
    </row>
    <row r="44" spans="1:12" ht="20.100000000000001" customHeight="1">
      <c r="A44" s="58"/>
      <c r="G44" s="77"/>
      <c r="H44" s="96"/>
      <c r="I44" s="52" t="s">
        <v>78</v>
      </c>
      <c r="J44" s="16">
        <v>11300000</v>
      </c>
      <c r="K44" s="16">
        <v>15000000</v>
      </c>
      <c r="L44" s="62">
        <f t="shared" si="2"/>
        <v>-3700000</v>
      </c>
    </row>
    <row r="45" spans="1:12" ht="20.100000000000001" customHeight="1">
      <c r="A45" s="58"/>
      <c r="G45" s="77"/>
      <c r="H45" s="96"/>
      <c r="I45" s="52" t="s">
        <v>79</v>
      </c>
      <c r="J45" s="16">
        <v>9460000</v>
      </c>
      <c r="K45" s="16">
        <v>7538250</v>
      </c>
      <c r="L45" s="62">
        <f t="shared" si="2"/>
        <v>1921750</v>
      </c>
    </row>
    <row r="46" spans="1:12" ht="20.100000000000001" customHeight="1">
      <c r="A46" s="58"/>
      <c r="G46" s="77"/>
      <c r="H46" s="96"/>
      <c r="I46" s="68" t="s">
        <v>80</v>
      </c>
      <c r="J46" s="69">
        <v>8640000</v>
      </c>
      <c r="K46" s="69">
        <v>8640000</v>
      </c>
      <c r="L46" s="70">
        <f t="shared" si="2"/>
        <v>0</v>
      </c>
    </row>
    <row r="47" spans="1:12" ht="20.100000000000001" customHeight="1">
      <c r="A47" s="58"/>
      <c r="G47" s="77"/>
      <c r="H47" s="96"/>
      <c r="I47" s="52" t="s">
        <v>81</v>
      </c>
      <c r="J47" s="71">
        <v>2780000</v>
      </c>
      <c r="K47" s="16">
        <f>66660-22000</f>
        <v>44660</v>
      </c>
      <c r="L47" s="72">
        <f t="shared" si="2"/>
        <v>2735340</v>
      </c>
    </row>
    <row r="48" spans="1:12" ht="20.100000000000001" customHeight="1">
      <c r="A48" s="58"/>
      <c r="G48" s="77"/>
      <c r="H48" s="96"/>
      <c r="I48" s="52" t="s">
        <v>82</v>
      </c>
      <c r="J48" s="71">
        <v>15500000</v>
      </c>
      <c r="K48" s="16">
        <v>15500000</v>
      </c>
      <c r="L48" s="72">
        <f t="shared" si="2"/>
        <v>0</v>
      </c>
    </row>
    <row r="49" spans="1:12" ht="20.100000000000001" customHeight="1">
      <c r="A49" s="58"/>
      <c r="G49" s="77"/>
      <c r="H49" s="96"/>
      <c r="I49" s="52" t="s">
        <v>83</v>
      </c>
      <c r="J49" s="71"/>
      <c r="K49" s="16">
        <v>24000000</v>
      </c>
      <c r="L49" s="74">
        <f t="shared" si="2"/>
        <v>-24000000</v>
      </c>
    </row>
    <row r="50" spans="1:12" ht="20.100000000000001" customHeight="1">
      <c r="A50" s="58"/>
      <c r="G50" s="77"/>
      <c r="H50" s="96"/>
      <c r="I50" s="52" t="s">
        <v>84</v>
      </c>
      <c r="J50" s="71"/>
      <c r="K50" s="16">
        <v>16000000</v>
      </c>
      <c r="L50" s="74">
        <f t="shared" si="2"/>
        <v>-16000000</v>
      </c>
    </row>
    <row r="51" spans="1:12" ht="20.100000000000001" customHeight="1">
      <c r="A51" s="58"/>
      <c r="G51" s="77"/>
      <c r="H51" s="96"/>
      <c r="I51" s="52" t="s">
        <v>90</v>
      </c>
      <c r="J51" s="71"/>
      <c r="K51" s="16">
        <f>5430190-1300000-1894090-55700-1330-1230</f>
        <v>2177840</v>
      </c>
      <c r="L51" s="74">
        <f t="shared" si="2"/>
        <v>-2177840</v>
      </c>
    </row>
    <row r="52" spans="1:12" ht="20.100000000000001" customHeight="1">
      <c r="A52" s="58"/>
      <c r="G52" s="77"/>
      <c r="H52" s="96"/>
      <c r="I52" s="52" t="s">
        <v>85</v>
      </c>
      <c r="J52" s="71"/>
      <c r="K52" s="16">
        <v>4494468</v>
      </c>
      <c r="L52" s="74">
        <f t="shared" si="2"/>
        <v>-4494468</v>
      </c>
    </row>
    <row r="53" spans="1:12" ht="20.100000000000001" customHeight="1">
      <c r="A53" s="58"/>
      <c r="G53" s="77"/>
      <c r="H53" s="96"/>
      <c r="I53" s="52" t="s">
        <v>86</v>
      </c>
      <c r="J53" s="71"/>
      <c r="K53" s="16">
        <v>35100000</v>
      </c>
      <c r="L53" s="74">
        <f t="shared" si="2"/>
        <v>-35100000</v>
      </c>
    </row>
    <row r="54" spans="1:12" ht="20.100000000000001" customHeight="1">
      <c r="A54" s="58"/>
      <c r="G54" s="77"/>
      <c r="H54" s="96"/>
      <c r="I54" s="52" t="s">
        <v>88</v>
      </c>
      <c r="J54" s="71"/>
      <c r="K54" s="16">
        <v>1900000</v>
      </c>
      <c r="L54" s="74">
        <f t="shared" si="2"/>
        <v>-1900000</v>
      </c>
    </row>
    <row r="55" spans="1:12" ht="18.75" customHeight="1">
      <c r="A55" s="58"/>
      <c r="G55" s="77"/>
      <c r="H55" s="96"/>
      <c r="I55" s="52" t="s">
        <v>89</v>
      </c>
      <c r="J55" s="71"/>
      <c r="K55" s="16">
        <v>11234040</v>
      </c>
      <c r="L55" s="74">
        <f t="shared" si="2"/>
        <v>-11234040</v>
      </c>
    </row>
    <row r="56" spans="1:12" ht="20.100000000000001" customHeight="1">
      <c r="A56" s="58"/>
      <c r="G56" s="78"/>
      <c r="H56" s="82"/>
      <c r="I56" s="73" t="s">
        <v>87</v>
      </c>
      <c r="J56" s="69">
        <v>745000000</v>
      </c>
      <c r="K56" s="69">
        <f>720573346-151211266</f>
        <v>569362080</v>
      </c>
      <c r="L56" s="74">
        <f t="shared" si="2"/>
        <v>175637920</v>
      </c>
    </row>
    <row r="57" spans="1:12" ht="20.100000000000001" customHeight="1">
      <c r="A57" s="59"/>
      <c r="B57" s="2"/>
      <c r="C57" s="3"/>
      <c r="D57" s="4"/>
      <c r="E57" s="4"/>
      <c r="F57" s="25"/>
      <c r="G57" s="76" t="s">
        <v>57</v>
      </c>
      <c r="H57" s="79" t="s">
        <v>8</v>
      </c>
      <c r="I57" s="80"/>
      <c r="J57" s="14">
        <f>SUM(J58)</f>
        <v>0</v>
      </c>
      <c r="K57" s="14">
        <f>SUM(K58)</f>
        <v>101320</v>
      </c>
      <c r="L57" s="67">
        <f t="shared" si="0"/>
        <v>-101320</v>
      </c>
    </row>
    <row r="58" spans="1:12" ht="20.100000000000001" customHeight="1">
      <c r="A58" s="59"/>
      <c r="B58" s="2"/>
      <c r="C58" s="3"/>
      <c r="D58" s="4"/>
      <c r="E58" s="4"/>
      <c r="F58" s="26"/>
      <c r="G58" s="77"/>
      <c r="H58" s="81" t="s">
        <v>57</v>
      </c>
      <c r="I58" s="53" t="s">
        <v>10</v>
      </c>
      <c r="J58" s="16">
        <f>SUM(J59)</f>
        <v>0</v>
      </c>
      <c r="K58" s="16">
        <f>SUM(K59)</f>
        <v>101320</v>
      </c>
      <c r="L58" s="62">
        <f t="shared" si="0"/>
        <v>-101320</v>
      </c>
    </row>
    <row r="59" spans="1:12" ht="20.100000000000001" customHeight="1">
      <c r="A59" s="58"/>
      <c r="C59" s="29"/>
      <c r="D59" s="29"/>
      <c r="E59" s="29"/>
      <c r="F59" s="29"/>
      <c r="G59" s="78"/>
      <c r="H59" s="82"/>
      <c r="I59" s="45" t="s">
        <v>57</v>
      </c>
      <c r="J59" s="16"/>
      <c r="K59" s="16">
        <v>101320</v>
      </c>
      <c r="L59" s="62">
        <f t="shared" si="0"/>
        <v>-101320</v>
      </c>
    </row>
    <row r="60" spans="1:12" ht="20.100000000000001" customHeight="1">
      <c r="A60" s="58"/>
      <c r="C60" s="29"/>
      <c r="D60" s="29"/>
      <c r="E60" s="29"/>
      <c r="F60" s="29"/>
      <c r="G60" s="83" t="s">
        <v>58</v>
      </c>
      <c r="H60" s="86" t="s">
        <v>8</v>
      </c>
      <c r="I60" s="87"/>
      <c r="J60" s="32">
        <f>J61</f>
        <v>0</v>
      </c>
      <c r="K60" s="32">
        <f>K61</f>
        <v>158236</v>
      </c>
      <c r="L60" s="62">
        <f t="shared" si="0"/>
        <v>-158236</v>
      </c>
    </row>
    <row r="61" spans="1:12" ht="20.100000000000001" customHeight="1">
      <c r="A61" s="58"/>
      <c r="G61" s="84"/>
      <c r="H61" s="88" t="s">
        <v>60</v>
      </c>
      <c r="I61" s="54" t="s">
        <v>47</v>
      </c>
      <c r="J61" s="33">
        <f>SUM(J62:J63)</f>
        <v>0</v>
      </c>
      <c r="K61" s="33">
        <f>SUM(K62:K63)</f>
        <v>158236</v>
      </c>
      <c r="L61" s="62">
        <f t="shared" si="0"/>
        <v>-158236</v>
      </c>
    </row>
    <row r="62" spans="1:12" ht="20.100000000000001" customHeight="1">
      <c r="A62" s="58"/>
      <c r="F62" s="41"/>
      <c r="G62" s="84"/>
      <c r="H62" s="89"/>
      <c r="I62" s="55" t="s">
        <v>59</v>
      </c>
      <c r="J62" s="39"/>
      <c r="K62" s="39"/>
      <c r="L62" s="62">
        <f t="shared" si="0"/>
        <v>0</v>
      </c>
    </row>
    <row r="63" spans="1:12" ht="20.100000000000001" customHeight="1" thickBot="1">
      <c r="A63" s="60"/>
      <c r="B63" s="42"/>
      <c r="C63" s="40"/>
      <c r="D63" s="43"/>
      <c r="E63" s="43"/>
      <c r="F63" s="44"/>
      <c r="G63" s="85"/>
      <c r="H63" s="90"/>
      <c r="I63" s="56" t="s">
        <v>46</v>
      </c>
      <c r="J63" s="34"/>
      <c r="K63" s="34">
        <v>158236</v>
      </c>
      <c r="L63" s="75">
        <f t="shared" si="0"/>
        <v>-158236</v>
      </c>
    </row>
  </sheetData>
  <mergeCells count="41">
    <mergeCell ref="A1:L1"/>
    <mergeCell ref="J2:L2"/>
    <mergeCell ref="A3:F3"/>
    <mergeCell ref="G3:L3"/>
    <mergeCell ref="A5:C5"/>
    <mergeCell ref="G5:I5"/>
    <mergeCell ref="A6:A9"/>
    <mergeCell ref="B6:C6"/>
    <mergeCell ref="G6:G24"/>
    <mergeCell ref="H6:I6"/>
    <mergeCell ref="B7:B9"/>
    <mergeCell ref="H7:H13"/>
    <mergeCell ref="A10:A15"/>
    <mergeCell ref="B10:C10"/>
    <mergeCell ref="B11:B15"/>
    <mergeCell ref="H14:H16"/>
    <mergeCell ref="A16:A19"/>
    <mergeCell ref="B16:C16"/>
    <mergeCell ref="B17:B19"/>
    <mergeCell ref="H17:H24"/>
    <mergeCell ref="A20:A23"/>
    <mergeCell ref="B20:C20"/>
    <mergeCell ref="B21:B23"/>
    <mergeCell ref="A24:A29"/>
    <mergeCell ref="B24:C24"/>
    <mergeCell ref="B25:B29"/>
    <mergeCell ref="G25:G29"/>
    <mergeCell ref="H25:I25"/>
    <mergeCell ref="H26:H29"/>
    <mergeCell ref="A30:A34"/>
    <mergeCell ref="B30:C30"/>
    <mergeCell ref="G30:G56"/>
    <mergeCell ref="H30:I30"/>
    <mergeCell ref="B31:B34"/>
    <mergeCell ref="H31:H56"/>
    <mergeCell ref="G57:G59"/>
    <mergeCell ref="H57:I57"/>
    <mergeCell ref="H58:H59"/>
    <mergeCell ref="G60:G63"/>
    <mergeCell ref="H60:I60"/>
    <mergeCell ref="H61:H63"/>
  </mergeCells>
  <phoneticPr fontId="4" type="noConversion"/>
  <pageMargins left="0.51181102362204722" right="0.23622047244094491" top="0.70866141732283472" bottom="0.59055118110236227" header="0.31496062992125984" footer="0.31496062992125984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 (2)</vt:lpstr>
      <vt:lpstr>'총괄표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withuspc</dc:creator>
  <cp:lastModifiedBy>유진 심</cp:lastModifiedBy>
  <cp:lastPrinted>2024-03-11T07:30:57Z</cp:lastPrinted>
  <dcterms:created xsi:type="dcterms:W3CDTF">2020-01-30T08:24:11Z</dcterms:created>
  <dcterms:modified xsi:type="dcterms:W3CDTF">2024-03-11T07:34:43Z</dcterms:modified>
</cp:coreProperties>
</file>